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P:\Procurement\2025\FY25 RFP\CFOPD-25-R-013 - Banking and Lockbox Services\2 - Solicitation\Amendments\Amendment 5 - Remaining Responses R1 Qs\"/>
    </mc:Choice>
  </mc:AlternateContent>
  <xr:revisionPtr revIDLastSave="0" documentId="13_ncr:1_{3B956522-5C0C-4422-99BE-0502E621468B}" xr6:coauthVersionLast="47" xr6:coauthVersionMax="47" xr10:uidLastSave="{00000000-0000-0000-0000-000000000000}"/>
  <bookViews>
    <workbookView xWindow="28680" yWindow="-120" windowWidth="29040" windowHeight="15840" tabRatio="936" xr2:uid="{FFB2E1DD-8956-47F1-B0A4-C7064ACF5F1E}"/>
  </bookViews>
  <sheets>
    <sheet name="Start Here - Assumptions" sheetId="26" r:id="rId1"/>
    <sheet name="Summary" sheetId="27" r:id="rId2"/>
    <sheet name="General Services" sheetId="23" r:id="rId3"/>
    <sheet name="Lockbox Services" sheetId="14" r:id="rId4"/>
    <sheet name="Investment Services" sheetId="15" r:id="rId5"/>
    <sheet name="Reconciliation Services" sheetId="17" r:id="rId6"/>
    <sheet name="Electronic Pmt Services" sheetId="18" r:id="rId7"/>
    <sheet name="Information &amp; File Services" sheetId="21" r:id="rId8"/>
    <sheet name="Depository Services" sheetId="22" r:id="rId9"/>
    <sheet name="Disbursement Services" sheetId="24" r:id="rId10"/>
  </sheets>
  <definedNames>
    <definedName name="_xlnm._FilterDatabase" localSheetId="9" hidden="1">'Disbursement Services'!$C$3:$I$44</definedName>
    <definedName name="_xlnm._FilterDatabase" localSheetId="3" hidden="1">'Lockbox Services'!$B$2:$F$79</definedName>
    <definedName name="DiS_1Yr">'Disbursement Services'!$K$3</definedName>
    <definedName name="DiS_2Yr">'Disbursement Services'!$K$4</definedName>
    <definedName name="DiS_3Yr">'Disbursement Services'!$K$5</definedName>
    <definedName name="DiS_4Yr">'Disbursement Services'!$K$6</definedName>
    <definedName name="DiS_5Yr">'Disbursement Services'!$K$7</definedName>
    <definedName name="DiS_6Yr">'Disbursement Services'!$K$8</definedName>
    <definedName name="DiS_7Yr">'Disbursement Services'!$K$9</definedName>
    <definedName name="DS_1Yr">'Depository Services'!$K$3</definedName>
    <definedName name="DS_2Yr">'Depository Services'!$K$4</definedName>
    <definedName name="DS_3Yr">'Depository Services'!$K$5</definedName>
    <definedName name="DS_4Yr">'Depository Services'!$K$6</definedName>
    <definedName name="DS_5Yr">'Depository Services'!$K$7</definedName>
    <definedName name="DS_6Yr">'Depository Services'!$K$8</definedName>
    <definedName name="DS_7Yr">'Depository Services'!$K$9</definedName>
    <definedName name="EPS_1Yr">'Electronic Pmt Services'!$G$3</definedName>
    <definedName name="EPS_2Yr">'Electronic Pmt Services'!$G$4</definedName>
    <definedName name="EPS_3Yr">'Electronic Pmt Services'!$G$5</definedName>
    <definedName name="EPS_4Yr">'Electronic Pmt Services'!$G$6</definedName>
    <definedName name="EPS_5Yr">'Electronic Pmt Services'!$G$7</definedName>
    <definedName name="EPS_6Yr">'Electronic Pmt Services'!$G$8</definedName>
    <definedName name="EPS_7Yr">'Electronic Pmt Services'!$G$9</definedName>
    <definedName name="FixedPriceYrs">'Start Here - Assumptions'!$C$3</definedName>
    <definedName name="GS_1Yr">'General Services'!$K$3</definedName>
    <definedName name="GS_2Yr">'General Services'!$K$4</definedName>
    <definedName name="GS_3Yr">'General Services'!$K$5</definedName>
    <definedName name="GS_4Yr">'General Services'!$K$6</definedName>
    <definedName name="GS_5Yr">'General Services'!$K$7</definedName>
    <definedName name="GS_6Yr">'General Services'!$K$8</definedName>
    <definedName name="GS_7Yr">'General Services'!$K$9</definedName>
    <definedName name="IFS_1Yr">'Information &amp; File Services'!$G$3</definedName>
    <definedName name="IFS_2Yr">'Information &amp; File Services'!$G$4</definedName>
    <definedName name="IFS_3Yr">'Information &amp; File Services'!$G$5</definedName>
    <definedName name="IFS_4Yr">'Information &amp; File Services'!$G$6</definedName>
    <definedName name="IFS_5Yr">'Information &amp; File Services'!$G$7</definedName>
    <definedName name="IFS_6Yr">'Information &amp; File Services'!$G$8</definedName>
    <definedName name="IFS_7Yr">'Information &amp; File Services'!$G$9</definedName>
    <definedName name="InflationRate">'Start Here - Assumptions'!$C$4</definedName>
    <definedName name="IS_1Yr">'Investment Services'!$G$3</definedName>
    <definedName name="IS_2Yr">'Investment Services'!$G$4</definedName>
    <definedName name="IS_3Yr">'Investment Services'!$G$5</definedName>
    <definedName name="IS_4Yr">'Investment Services'!$G$6</definedName>
    <definedName name="IS_5Yr">'Investment Services'!$G$7</definedName>
    <definedName name="IS_6Yr">'Investment Services'!$G$8</definedName>
    <definedName name="IS_7Yr">'Investment Services'!$G$9</definedName>
    <definedName name="LS_1Yr">'Lockbox Services'!$G$3</definedName>
    <definedName name="LS_2YR">'Lockbox Services'!$G$4</definedName>
    <definedName name="LS_3Yr">'Lockbox Services'!$G$5</definedName>
    <definedName name="LS_4Yr">'Lockbox Services'!$G$6</definedName>
    <definedName name="LS_5Yr">'Lockbox Services'!$G$7</definedName>
    <definedName name="LS_6Yr">'Lockbox Services'!$G$8</definedName>
    <definedName name="LS_7Yr">'Lockbox Services'!$G$9</definedName>
    <definedName name="MC_1Yr">#REF!</definedName>
    <definedName name="MC_2Yr">#REF!</definedName>
    <definedName name="MC_3Yr">#REF!</definedName>
    <definedName name="MC_4Yr">#REF!</definedName>
    <definedName name="MC_5Yr">#REF!</definedName>
    <definedName name="MC_6Yr">#REF!</definedName>
    <definedName name="MC_7Yr">#REF!</definedName>
    <definedName name="RS_1Yr">'Reconciliation Services'!$K$3</definedName>
    <definedName name="RS_2Yr">'Reconciliation Services'!$K$4</definedName>
    <definedName name="RS_3Yr">'Reconciliation Services'!$K$5</definedName>
    <definedName name="RS_4Yr">'Reconciliation Services'!$K$6</definedName>
    <definedName name="RS_5Yr">'Reconciliation Services'!$K$7</definedName>
    <definedName name="RS_6Yr">'Reconciliation Services'!$K$8</definedName>
    <definedName name="RS_7Yr">'Reconciliation Services'!$K$10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7" l="1"/>
  <c r="E9" i="17"/>
  <c r="H81" i="18"/>
  <c r="H11" i="15"/>
  <c r="H77" i="14"/>
  <c r="H49" i="24"/>
  <c r="B9" i="27"/>
  <c r="H56" i="18"/>
  <c r="E56" i="18"/>
  <c r="H55" i="18"/>
  <c r="E55" i="18"/>
  <c r="H54" i="18"/>
  <c r="E54" i="18"/>
  <c r="H53" i="18"/>
  <c r="E53" i="18"/>
  <c r="H52" i="18"/>
  <c r="E52" i="18"/>
  <c r="H51" i="18"/>
  <c r="E51" i="18"/>
  <c r="H50" i="18"/>
  <c r="E50" i="18"/>
  <c r="H49" i="18"/>
  <c r="E49" i="18"/>
  <c r="H48" i="18"/>
  <c r="E48" i="18"/>
  <c r="H47" i="18"/>
  <c r="E47" i="18"/>
  <c r="H46" i="18"/>
  <c r="E46" i="18"/>
  <c r="H45" i="18"/>
  <c r="E45" i="18"/>
  <c r="H44" i="18"/>
  <c r="E44" i="18"/>
  <c r="H43" i="18"/>
  <c r="E43" i="18"/>
  <c r="H42" i="18"/>
  <c r="E42" i="18"/>
  <c r="H41" i="18"/>
  <c r="E41" i="18"/>
  <c r="H40" i="18"/>
  <c r="E40" i="18"/>
  <c r="H39" i="18"/>
  <c r="E39" i="18"/>
  <c r="H38" i="18"/>
  <c r="E38" i="18"/>
  <c r="H37" i="18"/>
  <c r="E37" i="18"/>
  <c r="H36" i="18"/>
  <c r="E36" i="18"/>
  <c r="H35" i="18"/>
  <c r="E35" i="18"/>
  <c r="H34" i="18"/>
  <c r="E34" i="18"/>
  <c r="H33" i="18"/>
  <c r="E33" i="18"/>
  <c r="H32" i="18"/>
  <c r="E32" i="18"/>
  <c r="H31" i="18"/>
  <c r="E31" i="18"/>
  <c r="H30" i="18"/>
  <c r="E30" i="18"/>
  <c r="H29" i="18"/>
  <c r="E29" i="18"/>
  <c r="H28" i="18"/>
  <c r="E28" i="18"/>
  <c r="H27" i="18"/>
  <c r="E27" i="18"/>
  <c r="H26" i="18"/>
  <c r="E26" i="18"/>
  <c r="H25" i="18"/>
  <c r="E25" i="18"/>
  <c r="H24" i="18"/>
  <c r="E24" i="18"/>
  <c r="H23" i="18"/>
  <c r="E23" i="18"/>
  <c r="H22" i="18"/>
  <c r="E22" i="18"/>
  <c r="H21" i="18"/>
  <c r="E21" i="18"/>
  <c r="H20" i="18"/>
  <c r="E20" i="18"/>
  <c r="H19" i="18"/>
  <c r="E19" i="18"/>
  <c r="H18" i="18"/>
  <c r="E18" i="18"/>
  <c r="H17" i="18"/>
  <c r="E17" i="18"/>
  <c r="H16" i="18"/>
  <c r="E16" i="18"/>
  <c r="H15" i="18"/>
  <c r="E15" i="18"/>
  <c r="H14" i="18"/>
  <c r="E14" i="18"/>
  <c r="H13" i="18"/>
  <c r="E13" i="18"/>
  <c r="H12" i="18"/>
  <c r="E12" i="18"/>
  <c r="H11" i="18"/>
  <c r="E11" i="18"/>
  <c r="D10" i="18"/>
  <c r="H10" i="18" s="1"/>
  <c r="H9" i="18"/>
  <c r="E9" i="18"/>
  <c r="H8" i="18"/>
  <c r="E8" i="18"/>
  <c r="H7" i="18"/>
  <c r="E7" i="18"/>
  <c r="H6" i="18"/>
  <c r="E6" i="18"/>
  <c r="H5" i="18"/>
  <c r="E5" i="18"/>
  <c r="H4" i="18"/>
  <c r="E4" i="18"/>
  <c r="E10" i="18" l="1"/>
  <c r="C51" i="21" l="1"/>
  <c r="C9" i="27" s="1"/>
  <c r="H43" i="21"/>
  <c r="H42" i="21"/>
  <c r="H41" i="21"/>
  <c r="H39" i="21"/>
  <c r="E39" i="21"/>
  <c r="H38" i="21"/>
  <c r="E38" i="21"/>
  <c r="H37" i="21"/>
  <c r="E37" i="21"/>
  <c r="H36" i="21"/>
  <c r="E36" i="21"/>
  <c r="H35" i="21"/>
  <c r="E35" i="21"/>
  <c r="H34" i="21"/>
  <c r="E34" i="21"/>
  <c r="H33" i="21"/>
  <c r="E33" i="21"/>
  <c r="H32" i="21"/>
  <c r="E32" i="21"/>
  <c r="H31" i="21"/>
  <c r="E31" i="21"/>
  <c r="H30" i="21"/>
  <c r="E30" i="21"/>
  <c r="H29" i="21"/>
  <c r="E29" i="21"/>
  <c r="H28" i="21"/>
  <c r="E28" i="21"/>
  <c r="H27" i="21"/>
  <c r="E27" i="21"/>
  <c r="H26" i="21"/>
  <c r="E26" i="21"/>
  <c r="D25" i="21"/>
  <c r="E25" i="21" s="1"/>
  <c r="D24" i="21"/>
  <c r="E24" i="21" s="1"/>
  <c r="H23" i="21"/>
  <c r="E23" i="21"/>
  <c r="H22" i="21"/>
  <c r="E22" i="21"/>
  <c r="H21" i="21"/>
  <c r="E21" i="21"/>
  <c r="H20" i="21"/>
  <c r="E20" i="21"/>
  <c r="H19" i="21"/>
  <c r="E19" i="21"/>
  <c r="H18" i="21"/>
  <c r="E18" i="21"/>
  <c r="H17" i="21"/>
  <c r="E17" i="21"/>
  <c r="H16" i="21"/>
  <c r="E16" i="21"/>
  <c r="H15" i="21"/>
  <c r="E15" i="21"/>
  <c r="H14" i="21"/>
  <c r="E14" i="21"/>
  <c r="H13" i="21"/>
  <c r="E13" i="21"/>
  <c r="H12" i="21"/>
  <c r="E12" i="21"/>
  <c r="H11" i="21"/>
  <c r="E11" i="21"/>
  <c r="H10" i="21"/>
  <c r="E10" i="21"/>
  <c r="H9" i="21"/>
  <c r="E9" i="21"/>
  <c r="H8" i="21"/>
  <c r="E8" i="21"/>
  <c r="H7" i="21"/>
  <c r="E7" i="21"/>
  <c r="H6" i="21"/>
  <c r="E6" i="21"/>
  <c r="H5" i="21"/>
  <c r="E5" i="21"/>
  <c r="H4" i="21"/>
  <c r="E4" i="21"/>
  <c r="D85" i="18"/>
  <c r="H79" i="18"/>
  <c r="H78" i="18"/>
  <c r="E78" i="18"/>
  <c r="H77" i="18"/>
  <c r="E77" i="18"/>
  <c r="H75" i="18"/>
  <c r="E75" i="18"/>
  <c r="H74" i="18"/>
  <c r="E74" i="18"/>
  <c r="H73" i="18"/>
  <c r="E73" i="18"/>
  <c r="H72" i="18"/>
  <c r="E72" i="18"/>
  <c r="H71" i="18"/>
  <c r="E71" i="18"/>
  <c r="H70" i="18"/>
  <c r="E70" i="18"/>
  <c r="H69" i="18"/>
  <c r="E69" i="18"/>
  <c r="H68" i="18"/>
  <c r="E68" i="18"/>
  <c r="H67" i="18"/>
  <c r="E67" i="18"/>
  <c r="H66" i="18"/>
  <c r="E66" i="18"/>
  <c r="H65" i="18"/>
  <c r="E65" i="18"/>
  <c r="H64" i="18"/>
  <c r="E64" i="18"/>
  <c r="H63" i="18"/>
  <c r="E63" i="18"/>
  <c r="H62" i="18"/>
  <c r="E62" i="18"/>
  <c r="H61" i="18"/>
  <c r="E61" i="18"/>
  <c r="H60" i="18"/>
  <c r="E60" i="18"/>
  <c r="H59" i="18"/>
  <c r="E59" i="18"/>
  <c r="H58" i="18"/>
  <c r="E58" i="18"/>
  <c r="C17" i="15"/>
  <c r="D15" i="15" s="1"/>
  <c r="H9" i="15"/>
  <c r="H8" i="15"/>
  <c r="H7" i="15"/>
  <c r="H5" i="15"/>
  <c r="E5" i="15"/>
  <c r="H4" i="15"/>
  <c r="E4" i="15"/>
  <c r="C83" i="14"/>
  <c r="D81" i="14" s="1"/>
  <c r="H75" i="14"/>
  <c r="H74" i="14"/>
  <c r="H73" i="14"/>
  <c r="D71" i="14"/>
  <c r="H71" i="14" s="1"/>
  <c r="E70" i="14"/>
  <c r="D70" i="14" s="1"/>
  <c r="H70" i="14" s="1"/>
  <c r="H68" i="14"/>
  <c r="E68" i="14"/>
  <c r="H67" i="14"/>
  <c r="E67" i="14"/>
  <c r="H66" i="14"/>
  <c r="E66" i="14"/>
  <c r="H65" i="14"/>
  <c r="E65" i="14"/>
  <c r="H64" i="14"/>
  <c r="E64" i="14"/>
  <c r="H63" i="14"/>
  <c r="E63" i="14"/>
  <c r="H62" i="14"/>
  <c r="E62" i="14"/>
  <c r="H61" i="14"/>
  <c r="E61" i="14"/>
  <c r="H60" i="14"/>
  <c r="E60" i="14"/>
  <c r="H59" i="14"/>
  <c r="E59" i="14"/>
  <c r="H58" i="14"/>
  <c r="E58" i="14"/>
  <c r="H57" i="14"/>
  <c r="E57" i="14"/>
  <c r="H56" i="14"/>
  <c r="E56" i="14"/>
  <c r="H55" i="14"/>
  <c r="E55" i="14"/>
  <c r="H54" i="14"/>
  <c r="E54" i="14"/>
  <c r="H53" i="14"/>
  <c r="E53" i="14"/>
  <c r="H52" i="14"/>
  <c r="E52" i="14"/>
  <c r="H51" i="14"/>
  <c r="E51" i="14"/>
  <c r="H50" i="14"/>
  <c r="E50" i="14"/>
  <c r="H49" i="14"/>
  <c r="E49" i="14"/>
  <c r="H48" i="14"/>
  <c r="E48" i="14"/>
  <c r="H47" i="14"/>
  <c r="E47" i="14"/>
  <c r="H46" i="14"/>
  <c r="E46" i="14"/>
  <c r="H45" i="14"/>
  <c r="E45" i="14"/>
  <c r="H44" i="14"/>
  <c r="E44" i="14"/>
  <c r="H43" i="14"/>
  <c r="E43" i="14"/>
  <c r="H42" i="14"/>
  <c r="E42" i="14"/>
  <c r="H41" i="14"/>
  <c r="E41" i="14"/>
  <c r="H40" i="14"/>
  <c r="E40"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H19" i="14"/>
  <c r="E19" i="14"/>
  <c r="H18" i="14"/>
  <c r="E18" i="14"/>
  <c r="H17" i="14"/>
  <c r="E17" i="14"/>
  <c r="H16" i="14"/>
  <c r="E16" i="14"/>
  <c r="H15" i="14"/>
  <c r="E15" i="14"/>
  <c r="H14" i="14"/>
  <c r="E14" i="14"/>
  <c r="H13" i="14"/>
  <c r="E13" i="14"/>
  <c r="H12" i="14"/>
  <c r="E12" i="14"/>
  <c r="H11" i="14"/>
  <c r="E11" i="14"/>
  <c r="H10" i="14"/>
  <c r="E10" i="14"/>
  <c r="H9" i="14"/>
  <c r="E9" i="14"/>
  <c r="H8" i="14"/>
  <c r="E8" i="14"/>
  <c r="H7" i="14"/>
  <c r="E7" i="14"/>
  <c r="H6" i="14"/>
  <c r="E6" i="14"/>
  <c r="H5" i="14"/>
  <c r="E5" i="14"/>
  <c r="H4" i="14"/>
  <c r="E4" i="14"/>
  <c r="H22" i="22"/>
  <c r="H14" i="17"/>
  <c r="E14" i="17"/>
  <c r="C8" i="27"/>
  <c r="H18" i="17"/>
  <c r="E18" i="17"/>
  <c r="H17" i="17"/>
  <c r="E17" i="17"/>
  <c r="H16" i="17"/>
  <c r="E16" i="17"/>
  <c r="H30" i="17"/>
  <c r="H29" i="17"/>
  <c r="H28" i="17"/>
  <c r="H26" i="17"/>
  <c r="H25" i="17"/>
  <c r="H24" i="21" l="1"/>
  <c r="D49" i="21"/>
  <c r="H10" i="15"/>
  <c r="F17" i="15" s="1"/>
  <c r="F6" i="27" s="1"/>
  <c r="H80" i="18"/>
  <c r="H76" i="14"/>
  <c r="H25" i="21"/>
  <c r="H4" i="23"/>
  <c r="B11" i="27"/>
  <c r="H48" i="24"/>
  <c r="H47" i="24"/>
  <c r="H44" i="24"/>
  <c r="H43" i="24"/>
  <c r="H42" i="24"/>
  <c r="H41" i="24"/>
  <c r="H40" i="24"/>
  <c r="H39" i="24"/>
  <c r="H38" i="24"/>
  <c r="H37" i="24"/>
  <c r="H36" i="24"/>
  <c r="H35" i="24"/>
  <c r="H34" i="24"/>
  <c r="H33" i="24"/>
  <c r="H32" i="24"/>
  <c r="H31" i="24"/>
  <c r="H30" i="24"/>
  <c r="H29" i="24"/>
  <c r="H28" i="24"/>
  <c r="H27" i="24"/>
  <c r="H26" i="24"/>
  <c r="H25" i="24"/>
  <c r="H24" i="24"/>
  <c r="H23" i="24"/>
  <c r="H22" i="24"/>
  <c r="H21" i="24"/>
  <c r="H20" i="24"/>
  <c r="H19" i="24"/>
  <c r="H18" i="24"/>
  <c r="H17" i="24"/>
  <c r="H16" i="24"/>
  <c r="H15" i="24"/>
  <c r="H14" i="24"/>
  <c r="H13" i="24"/>
  <c r="H12" i="24"/>
  <c r="H11" i="24"/>
  <c r="H10" i="24"/>
  <c r="H9" i="24"/>
  <c r="H8" i="24"/>
  <c r="H7" i="24"/>
  <c r="H6" i="24"/>
  <c r="H5" i="24"/>
  <c r="H4" i="24"/>
  <c r="C57" i="24"/>
  <c r="D55" i="24" s="1"/>
  <c r="E44" i="24"/>
  <c r="E43" i="24"/>
  <c r="E42" i="24"/>
  <c r="E41" i="24"/>
  <c r="E40" i="24"/>
  <c r="E39" i="24"/>
  <c r="E38" i="24"/>
  <c r="E37" i="24"/>
  <c r="E36" i="24"/>
  <c r="E35" i="24"/>
  <c r="E34" i="24"/>
  <c r="E33" i="24"/>
  <c r="E32" i="24"/>
  <c r="E31" i="24"/>
  <c r="E30" i="24"/>
  <c r="E29" i="24"/>
  <c r="E28" i="24"/>
  <c r="E27" i="24"/>
  <c r="E26" i="24"/>
  <c r="E25" i="24"/>
  <c r="E24" i="24"/>
  <c r="E23" i="24"/>
  <c r="E22" i="24"/>
  <c r="E21" i="24"/>
  <c r="E20" i="24"/>
  <c r="E19" i="24"/>
  <c r="E18" i="24"/>
  <c r="E17" i="24"/>
  <c r="E16" i="24"/>
  <c r="E15" i="24"/>
  <c r="E14" i="24"/>
  <c r="E13" i="24"/>
  <c r="E12" i="24"/>
  <c r="E11" i="24"/>
  <c r="E10" i="24"/>
  <c r="E9" i="24"/>
  <c r="E8" i="24"/>
  <c r="E7" i="24"/>
  <c r="E6" i="24"/>
  <c r="E5" i="24"/>
  <c r="E4" i="24"/>
  <c r="B10" i="27"/>
  <c r="E43" i="22"/>
  <c r="E42" i="22"/>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4" i="22"/>
  <c r="E13" i="22"/>
  <c r="E12" i="22"/>
  <c r="E11" i="22"/>
  <c r="E10" i="22"/>
  <c r="E9" i="22"/>
  <c r="E8" i="22"/>
  <c r="E7" i="22"/>
  <c r="E6" i="22"/>
  <c r="E5" i="22"/>
  <c r="E4" i="22"/>
  <c r="H4" i="22"/>
  <c r="E24" i="17"/>
  <c r="E22" i="17"/>
  <c r="E21" i="17"/>
  <c r="E20" i="17"/>
  <c r="E19" i="17"/>
  <c r="E15" i="17"/>
  <c r="E13" i="17"/>
  <c r="E12" i="17"/>
  <c r="E11" i="17"/>
  <c r="E10" i="17"/>
  <c r="E8" i="17"/>
  <c r="E7" i="17"/>
  <c r="E6" i="17"/>
  <c r="E5" i="17"/>
  <c r="E4" i="17"/>
  <c r="E17" i="23"/>
  <c r="E9" i="23"/>
  <c r="E8" i="23"/>
  <c r="E7" i="23"/>
  <c r="E6" i="23"/>
  <c r="E5" i="23"/>
  <c r="E4" i="23"/>
  <c r="C54" i="22"/>
  <c r="D52" i="22" s="1"/>
  <c r="H46" i="22"/>
  <c r="H45" i="22"/>
  <c r="H43" i="22"/>
  <c r="H42" i="22"/>
  <c r="H41" i="22"/>
  <c r="H40" i="22"/>
  <c r="H39" i="22"/>
  <c r="H38" i="22"/>
  <c r="H37" i="22"/>
  <c r="H36" i="22"/>
  <c r="H35" i="22"/>
  <c r="H34" i="22"/>
  <c r="H33" i="22"/>
  <c r="H32" i="22"/>
  <c r="H31" i="22"/>
  <c r="H30" i="22"/>
  <c r="H29" i="22"/>
  <c r="H28" i="22"/>
  <c r="H27" i="22"/>
  <c r="H26" i="22"/>
  <c r="H25" i="22"/>
  <c r="H24" i="22"/>
  <c r="H23" i="22"/>
  <c r="H21" i="22"/>
  <c r="H20" i="22"/>
  <c r="H19" i="22"/>
  <c r="H18" i="22"/>
  <c r="H17" i="22"/>
  <c r="H16" i="22"/>
  <c r="H15" i="22"/>
  <c r="H14" i="22"/>
  <c r="H13" i="22"/>
  <c r="H12" i="22"/>
  <c r="H11" i="22"/>
  <c r="H10" i="22"/>
  <c r="H9" i="22"/>
  <c r="H8" i="22"/>
  <c r="H7" i="22"/>
  <c r="H6" i="22"/>
  <c r="H5" i="22"/>
  <c r="B8" i="27"/>
  <c r="H24" i="17"/>
  <c r="H22" i="17"/>
  <c r="H21" i="17"/>
  <c r="H20" i="17"/>
  <c r="H19" i="17"/>
  <c r="H15" i="17"/>
  <c r="H13" i="17"/>
  <c r="H12" i="17"/>
  <c r="H11" i="17"/>
  <c r="H10" i="17"/>
  <c r="H8" i="17"/>
  <c r="H7" i="17"/>
  <c r="H6" i="17"/>
  <c r="H5" i="17"/>
  <c r="H4" i="17"/>
  <c r="B7" i="27"/>
  <c r="C38" i="17"/>
  <c r="D36" i="17" s="1"/>
  <c r="B6" i="27"/>
  <c r="B5" i="27"/>
  <c r="H50" i="24" l="1"/>
  <c r="H51" i="24" s="1"/>
  <c r="H47" i="22"/>
  <c r="H48" i="22" s="1"/>
  <c r="H44" i="21"/>
  <c r="H83" i="18"/>
  <c r="H87" i="18" s="1"/>
  <c r="H8" i="27" s="1"/>
  <c r="H82" i="18"/>
  <c r="G87" i="18" s="1"/>
  <c r="G8" i="27" s="1"/>
  <c r="F87" i="18"/>
  <c r="F8" i="27" s="1"/>
  <c r="H12" i="15"/>
  <c r="G17" i="15" s="1"/>
  <c r="G6" i="27" s="1"/>
  <c r="E17" i="15"/>
  <c r="E6" i="27" s="1"/>
  <c r="H13" i="15"/>
  <c r="H17" i="15" s="1"/>
  <c r="H6" i="27" s="1"/>
  <c r="E87" i="18"/>
  <c r="E8" i="27" s="1"/>
  <c r="H78" i="14"/>
  <c r="G83" i="14" s="1"/>
  <c r="G5" i="27" s="1"/>
  <c r="F83" i="14"/>
  <c r="F5" i="27" s="1"/>
  <c r="H79" i="14"/>
  <c r="H83" i="14" s="1"/>
  <c r="H5" i="27" s="1"/>
  <c r="E83" i="14"/>
  <c r="E5" i="27" s="1"/>
  <c r="C11" i="27"/>
  <c r="C10" i="27"/>
  <c r="H31" i="17"/>
  <c r="H32" i="17" s="1"/>
  <c r="C7" i="27"/>
  <c r="C6" i="27"/>
  <c r="C29" i="23"/>
  <c r="D27" i="23" s="1"/>
  <c r="C5" i="27"/>
  <c r="H21" i="23"/>
  <c r="H20" i="23"/>
  <c r="H19" i="23"/>
  <c r="H17" i="23"/>
  <c r="H16" i="23"/>
  <c r="H15" i="23"/>
  <c r="B4" i="27"/>
  <c r="H13" i="23"/>
  <c r="H12" i="23"/>
  <c r="H11" i="23"/>
  <c r="H9" i="23"/>
  <c r="H8" i="23"/>
  <c r="H7" i="23"/>
  <c r="H6" i="23"/>
  <c r="H5" i="23"/>
  <c r="H47" i="21" l="1"/>
  <c r="H51" i="21" s="1"/>
  <c r="H9" i="27" s="1"/>
  <c r="H45" i="21"/>
  <c r="H53" i="24"/>
  <c r="H52" i="24"/>
  <c r="F54" i="22"/>
  <c r="F10" i="27" s="1"/>
  <c r="H50" i="22"/>
  <c r="H49" i="22"/>
  <c r="H46" i="21"/>
  <c r="G51" i="21" s="1"/>
  <c r="G9" i="27" s="1"/>
  <c r="F51" i="21"/>
  <c r="F9" i="27" s="1"/>
  <c r="E51" i="21"/>
  <c r="E9" i="27" s="1"/>
  <c r="H33" i="17"/>
  <c r="H34" i="17"/>
  <c r="H22" i="23"/>
  <c r="C4" i="27"/>
  <c r="E57" i="24"/>
  <c r="E11" i="27" s="1"/>
  <c r="E54" i="22"/>
  <c r="E10" i="27" s="1"/>
  <c r="E38" i="17"/>
  <c r="E7" i="27" s="1"/>
  <c r="H24" i="23" l="1"/>
  <c r="H23" i="23"/>
  <c r="H25" i="23"/>
  <c r="E29" i="23"/>
  <c r="E4" i="27" s="1"/>
  <c r="F38" i="17"/>
  <c r="F7" i="27" s="1"/>
  <c r="E12" i="27" l="1"/>
  <c r="D4" i="27" s="1"/>
  <c r="F57" i="24"/>
  <c r="F11" i="27" s="1"/>
  <c r="G38" i="17"/>
  <c r="G7" i="27" s="1"/>
  <c r="G54" i="22"/>
  <c r="G10" i="27" s="1"/>
  <c r="H54" i="22"/>
  <c r="H10" i="27" s="1"/>
  <c r="G57" i="24"/>
  <c r="G11" i="27" s="1"/>
  <c r="H57" i="24"/>
  <c r="H11" i="27" s="1"/>
  <c r="F29" i="23" l="1"/>
  <c r="F4" i="27" s="1"/>
  <c r="H38" i="17"/>
  <c r="H7" i="27" s="1"/>
  <c r="G29" i="23"/>
  <c r="G4" i="27" s="1"/>
  <c r="H29" i="23" l="1"/>
  <c r="H4" i="27" s="1"/>
  <c r="F12" i="27" l="1"/>
  <c r="D6" i="27"/>
  <c r="D8" i="27"/>
  <c r="D7" i="27"/>
  <c r="D11" i="27"/>
  <c r="D10" i="27"/>
  <c r="D9" i="27"/>
  <c r="D5" i="27"/>
  <c r="H12" i="27" l="1"/>
  <c r="G12" i="27"/>
  <c r="D12" i="27"/>
</calcChain>
</file>

<file path=xl/sharedStrings.xml><?xml version="1.0" encoding="utf-8"?>
<sst xmlns="http://schemas.openxmlformats.org/spreadsheetml/2006/main" count="838" uniqueCount="519">
  <si>
    <t>List for drop down - to be locked and hidden</t>
  </si>
  <si>
    <t>Values for financial modeling:</t>
  </si>
  <si>
    <t>Number of years fixed pricing must be offered:</t>
  </si>
  <si>
    <t>AFP Code</t>
  </si>
  <si>
    <t>Service Category</t>
  </si>
  <si>
    <t>All Categories Combined</t>
  </si>
  <si>
    <t>Total Allocation (%)*</t>
  </si>
  <si>
    <t>Year 1 Spend</t>
  </si>
  <si>
    <t>5-Year Extension (1)</t>
  </si>
  <si>
    <t>5-Year Extension (2)</t>
  </si>
  <si>
    <t>* Based on Year 1 Estimated Spend</t>
  </si>
  <si>
    <t>Services</t>
  </si>
  <si>
    <t>Monthly Volume</t>
  </si>
  <si>
    <t>Annualized Volume</t>
  </si>
  <si>
    <t>Charge Type</t>
  </si>
  <si>
    <t>Unit Cost</t>
  </si>
  <si>
    <t>Estimated Monthly Cost</t>
  </si>
  <si>
    <t>Notes</t>
  </si>
  <si>
    <t>General Services</t>
  </si>
  <si>
    <t>010000</t>
  </si>
  <si>
    <t>Account Maintenance</t>
  </si>
  <si>
    <t>Account Maintenance - List Post</t>
  </si>
  <si>
    <t>Account Maintenance w/ Check Return</t>
  </si>
  <si>
    <t>010021</t>
  </si>
  <si>
    <t>Subaccount Maintenance</t>
  </si>
  <si>
    <t>010020</t>
  </si>
  <si>
    <t>Zero Balance Primary Account Maintenance</t>
  </si>
  <si>
    <t>Zero Balance Subaccount Base</t>
  </si>
  <si>
    <t>Other related Svc Charges per RFP specs (list detail by Bank Service ID, AFP Code, Assumed Volume of one per month and annualize or per account where applicable)</t>
  </si>
  <si>
    <t>Charge Type - to be locked and hidden</t>
  </si>
  <si>
    <t>Fixed</t>
  </si>
  <si>
    <t>Per Unit</t>
  </si>
  <si>
    <t>Balance Services</t>
  </si>
  <si>
    <t>Set Up</t>
  </si>
  <si>
    <t>002030</t>
  </si>
  <si>
    <t>Balance/Deposit Assessment Fees</t>
  </si>
  <si>
    <t>Provide quote based on different levels of activity</t>
  </si>
  <si>
    <t>One Time</t>
  </si>
  <si>
    <t>No Code</t>
  </si>
  <si>
    <t>000202</t>
  </si>
  <si>
    <t>Negative Collected Balance/Overdraft Interest Fees</t>
  </si>
  <si>
    <t>Domestic Target Balancing</t>
  </si>
  <si>
    <t>Year 1 Total</t>
  </si>
  <si>
    <t>Total cost year 1</t>
  </si>
  <si>
    <t>First 5-year Option Period One</t>
  </si>
  <si>
    <t>Second 5-year Option Period Two</t>
  </si>
  <si>
    <t>Allocation (%)</t>
  </si>
  <si>
    <t>5-Year Option Period One</t>
  </si>
  <si>
    <t>5-Year Option Period Two</t>
  </si>
  <si>
    <t>00 &amp; 01</t>
  </si>
  <si>
    <t>Lockbox Services</t>
  </si>
  <si>
    <t>200201</t>
  </si>
  <si>
    <t>Client Decisioning Module Multi Day Item - Wholesale</t>
  </si>
  <si>
    <t>Client Decisioning Module Reject Item</t>
  </si>
  <si>
    <t>050620</t>
  </si>
  <si>
    <t>Lockbox 7 Year Image Archive</t>
  </si>
  <si>
    <t>050010</t>
  </si>
  <si>
    <t>Lockbox Module Monthly Maintenance</t>
  </si>
  <si>
    <t>050100</t>
  </si>
  <si>
    <t>Lockbox Check Clearing</t>
  </si>
  <si>
    <t>05011A</t>
  </si>
  <si>
    <t>Lockbox Check Photocopy</t>
  </si>
  <si>
    <t>050530</t>
  </si>
  <si>
    <t>Lockbox Correspondence Or Rejects</t>
  </si>
  <si>
    <t>050425</t>
  </si>
  <si>
    <t>Lockbox Data Collect - Auto</t>
  </si>
  <si>
    <t>050226</t>
  </si>
  <si>
    <t>Lockbox Data Entry - Alpha/Numeric</t>
  </si>
  <si>
    <t>059999</t>
  </si>
  <si>
    <t>Lockbox Data Entry - Numeric</t>
  </si>
  <si>
    <t>050401</t>
  </si>
  <si>
    <t>Lockbox Data Transmission File Weekday - Wholesale</t>
  </si>
  <si>
    <t>050121</t>
  </si>
  <si>
    <t>Lockbox Data Transmission Per Item</t>
  </si>
  <si>
    <t>050423</t>
  </si>
  <si>
    <t>Lockbox Digitized Image - Wholesale Doc</t>
  </si>
  <si>
    <t>Lockbox Document Handling - Sorts (5-8)</t>
  </si>
  <si>
    <t>050117</t>
  </si>
  <si>
    <t>Lockbox Document Reassociation</t>
  </si>
  <si>
    <t>05011R</t>
  </si>
  <si>
    <t>Lockbox Document Scanned</t>
  </si>
  <si>
    <t>050424</t>
  </si>
  <si>
    <t>Lockbox Document Storage - Retention</t>
  </si>
  <si>
    <t>050600</t>
  </si>
  <si>
    <t>Lockbox Document Storage - Retention - Accounts Receivable Conversion &amp; Image Cash Letters</t>
  </si>
  <si>
    <t>Lockbox Email</t>
  </si>
  <si>
    <t>05023B</t>
  </si>
  <si>
    <t>Lockbox Envelope Return Reassociated</t>
  </si>
  <si>
    <t>050412</t>
  </si>
  <si>
    <t>Lockbox Express Mail Surcharge</t>
  </si>
  <si>
    <t>Lockbox Image Archive Correspondence - Wholesale</t>
  </si>
  <si>
    <t>Lockbox Image Archive Storage - Wholesale</t>
  </si>
  <si>
    <t>050232</t>
  </si>
  <si>
    <t>Lockbox Image Cash Letters Check Conversion - Wholesale</t>
  </si>
  <si>
    <t>Lockbox Image Cash Letters Daily Transmission Weekday - Wholesale</t>
  </si>
  <si>
    <t>Lockbox Image File Import</t>
  </si>
  <si>
    <t>050420</t>
  </si>
  <si>
    <t>Lockbox Image Transmission File</t>
  </si>
  <si>
    <t>Lockbox Information Delivery - Manual - Outgoing</t>
  </si>
  <si>
    <t>Lockbox Item Processing (No Photocopy) - Wholesale</t>
  </si>
  <si>
    <t>Lockbox Item Processing (W/ Photocopy) - Wholesale</t>
  </si>
  <si>
    <t>Lockbox Monthly Maintenance - Wholesale</t>
  </si>
  <si>
    <t>050127</t>
  </si>
  <si>
    <t>Lockbox Multi-DDA Table Base</t>
  </si>
  <si>
    <t>050131</t>
  </si>
  <si>
    <t>Lockbox Multiple Payee 10-39</t>
  </si>
  <si>
    <t>Lockbox Non-Standard Processing</t>
  </si>
  <si>
    <t>101224</t>
  </si>
  <si>
    <t>Lockbox Outbound Courier - Pass Through Expense</t>
  </si>
  <si>
    <t>050410</t>
  </si>
  <si>
    <t>Lockbox Package US Mail Delivery</t>
  </si>
  <si>
    <t>05011L</t>
  </si>
  <si>
    <t>Lockbox Paper Package Base</t>
  </si>
  <si>
    <t>05011F</t>
  </si>
  <si>
    <t>Lockbox Paper Return</t>
  </si>
  <si>
    <t>Lockbox Portal Report Per Item</t>
  </si>
  <si>
    <t>0501IE</t>
  </si>
  <si>
    <t>Lockbox Post Office Returned Mail</t>
  </si>
  <si>
    <t>Lockbox Reject Items - Customer Specified Handling</t>
  </si>
  <si>
    <t>Lockbox Reject Items - Unprocessable Items</t>
  </si>
  <si>
    <t>050000</t>
  </si>
  <si>
    <t>Lockbox Remit Processed Express Mail</t>
  </si>
  <si>
    <t>05011P</t>
  </si>
  <si>
    <t>Lockbox Restrictive Processing</t>
  </si>
  <si>
    <t>100402</t>
  </si>
  <si>
    <t>Lockbox Return/Reclear Item</t>
  </si>
  <si>
    <t>050112</t>
  </si>
  <si>
    <t>Lockbox Rough Sort 5 Or Less</t>
  </si>
  <si>
    <t>Lockbox Special Handling - Reassociation</t>
  </si>
  <si>
    <t>No code</t>
  </si>
  <si>
    <t>Lockbox Special Handling - Stapling</t>
  </si>
  <si>
    <t>Lockbox Standard Check Processed</t>
  </si>
  <si>
    <t>050400</t>
  </si>
  <si>
    <t>Lockbox Transmission Base</t>
  </si>
  <si>
    <t>Lockbox Value Added Keying</t>
  </si>
  <si>
    <t>Lockbox Wholesale Base</t>
  </si>
  <si>
    <t>Lockbox Wholesale Batch Image Retrieval</t>
  </si>
  <si>
    <t>050020</t>
  </si>
  <si>
    <t>Lockbox Wholetail Base</t>
  </si>
  <si>
    <t>Lockbox Wholetail Checks</t>
  </si>
  <si>
    <t>Lockbox Wholetail Excessive Check Surcharge</t>
  </si>
  <si>
    <t>050122</t>
  </si>
  <si>
    <t>Lockbox Wholetail Multi Payment</t>
  </si>
  <si>
    <t>Lockbox Wholetail OCR Scanline Rejects</t>
  </si>
  <si>
    <t>050002</t>
  </si>
  <si>
    <t>Lockbox Wholetail Partial Payment</t>
  </si>
  <si>
    <t>Lockbox Wholetail Std Item Processed Non Scan</t>
  </si>
  <si>
    <t>Lockbox Wholetail Total Payments Processed</t>
  </si>
  <si>
    <t>Lockbox Wholetail Transmission Per Item</t>
  </si>
  <si>
    <t>Portal - Receivable Solution Package</t>
  </si>
  <si>
    <t>Vendor Fees-Lockbox/Data Entry</t>
  </si>
  <si>
    <t>Wholesale Lockbox - Deposited Check</t>
  </si>
  <si>
    <t>Document Transportation - Daily 249 Business Days/Year</t>
  </si>
  <si>
    <t>Document Transportation - Weekly 52 Weeks/Year</t>
  </si>
  <si>
    <t xml:space="preserve">If keystrokes will be handled by an alternative pricing structure, please include additional information below. </t>
  </si>
  <si>
    <t>05 &amp; 20</t>
  </si>
  <si>
    <t>Investment Services</t>
  </si>
  <si>
    <t>450405</t>
  </si>
  <si>
    <t>Sweep Account Position Report</t>
  </si>
  <si>
    <t>450403</t>
  </si>
  <si>
    <t>Sweep Investment Electronic</t>
  </si>
  <si>
    <t>45</t>
  </si>
  <si>
    <t>AFP Codes</t>
  </si>
  <si>
    <t>Reconciliation Services</t>
  </si>
  <si>
    <t>010310</t>
  </si>
  <si>
    <t>Account Statement - End Of Day - Reconciliation</t>
  </si>
  <si>
    <t>209999</t>
  </si>
  <si>
    <t>Account Reconciliation Plan Aged Issue Records On File - Item</t>
  </si>
  <si>
    <t>200020</t>
  </si>
  <si>
    <t>Account Reconciliation Plan Monthly Base - Partial</t>
  </si>
  <si>
    <t>200301</t>
  </si>
  <si>
    <t>Account Reconciliation Plan Output - Transmission</t>
  </si>
  <si>
    <t>200120</t>
  </si>
  <si>
    <t>Account Reconciliation Plan Partial Reconciliation - Item</t>
  </si>
  <si>
    <t>150100</t>
  </si>
  <si>
    <t>Checks Paid - Match Pay</t>
  </si>
  <si>
    <t>150122</t>
  </si>
  <si>
    <t>Checks Paid - Payee Name Authentication</t>
  </si>
  <si>
    <t>Inbound/Outbound Reconciliation File - Per Item</t>
  </si>
  <si>
    <t>150310</t>
  </si>
  <si>
    <t>Match Pay - Paid Without Issuance - Per Item</t>
  </si>
  <si>
    <t>251050</t>
  </si>
  <si>
    <t>Match Pay - Positive Pay - Maintenance</t>
  </si>
  <si>
    <t>400272</t>
  </si>
  <si>
    <t>Acct Recon Plan Statements &amp; Reports (Csv/Excel/EDI/CAMT) - Per Item</t>
  </si>
  <si>
    <t>400051</t>
  </si>
  <si>
    <t>Acct Recon Plan Statements &amp; Reports (Csv/Excel/EDI/CAMT) - Base</t>
  </si>
  <si>
    <t>400221</t>
  </si>
  <si>
    <t>BAI Transactions Reported</t>
  </si>
  <si>
    <t>200100</t>
  </si>
  <si>
    <t>Outgoing Transmission - Per Item</t>
  </si>
  <si>
    <t>Payee Name - Paid Without Issuance - Per Item</t>
  </si>
  <si>
    <t>Payee Name Authentication - Maintenance</t>
  </si>
  <si>
    <t>200310</t>
  </si>
  <si>
    <t>Portal ARP Statement &amp; Reports Monthly Base</t>
  </si>
  <si>
    <t>200306</t>
  </si>
  <si>
    <t>Account Reconciliation Plan Optional Reports (include report details)</t>
  </si>
  <si>
    <t>Additional ACH payee match services. Volumes not to exceed 500 per month. Service should provide account status and ownership verification via an API. Include all related fees. For example, monthly maintenance, per unit pricing, etc. No minimum volume or payments will be accepted by the District.</t>
  </si>
  <si>
    <t>Monthly maintenance</t>
  </si>
  <si>
    <t>Per unit costs</t>
  </si>
  <si>
    <t>Other</t>
  </si>
  <si>
    <t>01, 40, 20 &amp;15</t>
  </si>
  <si>
    <t>ACH Services</t>
  </si>
  <si>
    <t>FED NOW Payments (RTGS)</t>
  </si>
  <si>
    <t>New service, estimated vol. - Federal Reserve charges $0.045 per transaction</t>
  </si>
  <si>
    <t>Real Time Payments (RTGS), Non-FED NOW</t>
  </si>
  <si>
    <t>New service, estimated vol.</t>
  </si>
  <si>
    <t>251010</t>
  </si>
  <si>
    <t>ACH Authorization Investigation</t>
  </si>
  <si>
    <t>010100</t>
  </si>
  <si>
    <t>Debits Posted</t>
  </si>
  <si>
    <t>Tiered pricing preferred</t>
  </si>
  <si>
    <t>General Account Activity - Debit/Credit Posting</t>
  </si>
  <si>
    <t>251052</t>
  </si>
  <si>
    <t>ACH Block/Fraud Filter Stop - Item</t>
  </si>
  <si>
    <t>ACH Block/Fraud Filter Stop Base</t>
  </si>
  <si>
    <t>250720</t>
  </si>
  <si>
    <t>ACH Customer Reports</t>
  </si>
  <si>
    <t>250500</t>
  </si>
  <si>
    <t>ACH Debit/Credit Item Via Batch</t>
  </si>
  <si>
    <t>250302</t>
  </si>
  <si>
    <t>ACH Debit/Credit Return</t>
  </si>
  <si>
    <t>250622</t>
  </si>
  <si>
    <t>ACH Delete - Item</t>
  </si>
  <si>
    <t>250501</t>
  </si>
  <si>
    <t>ACH File Transmission</t>
  </si>
  <si>
    <t>251053</t>
  </si>
  <si>
    <t>ACH Fraud Filter Review - Item</t>
  </si>
  <si>
    <t>250102</t>
  </si>
  <si>
    <t>ACH Future Dated Item</t>
  </si>
  <si>
    <t>250000</t>
  </si>
  <si>
    <t>ACH Monthly Base</t>
  </si>
  <si>
    <t>ACH NOC - Electronic</t>
  </si>
  <si>
    <t>250120</t>
  </si>
  <si>
    <t>ACH Originated - Addenda Received</t>
  </si>
  <si>
    <t>ACH Origination/Reject Data - File</t>
  </si>
  <si>
    <t>ACH Payments Base Fee</t>
  </si>
  <si>
    <t>ACH Payments Future Dated Item</t>
  </si>
  <si>
    <t>ACH Payments Online Batch Release</t>
  </si>
  <si>
    <t>251070</t>
  </si>
  <si>
    <t>250220</t>
  </si>
  <si>
    <t>250202</t>
  </si>
  <si>
    <t>ACH Profile Maintenance</t>
  </si>
  <si>
    <t>ACH Received Addenda</t>
  </si>
  <si>
    <t>250201</t>
  </si>
  <si>
    <t>ACH Received Item</t>
  </si>
  <si>
    <t>ACH Return Admin -Electronic</t>
  </si>
  <si>
    <t>ACH Return Item-Electronic</t>
  </si>
  <si>
    <t>250400</t>
  </si>
  <si>
    <t>ACH Return Subscription - Item</t>
  </si>
  <si>
    <t>ACH Return Subscription-Account</t>
  </si>
  <si>
    <t>250312</t>
  </si>
  <si>
    <t>ACH Return Unauthorized Quality Fee</t>
  </si>
  <si>
    <t>ACH Return Unauthorized-Electronic</t>
  </si>
  <si>
    <t>250642</t>
  </si>
  <si>
    <t>ACH Reversal - Item</t>
  </si>
  <si>
    <t>250105</t>
  </si>
  <si>
    <t>ACH Same Day</t>
  </si>
  <si>
    <t>ACH Same Day Debit/Credit Item Via Batch</t>
  </si>
  <si>
    <t>ACH Special Investigation</t>
  </si>
  <si>
    <t>250703</t>
  </si>
  <si>
    <t>ACH Subscription - Account</t>
  </si>
  <si>
    <t>ACH Subscription - Item</t>
  </si>
  <si>
    <t>ACH Transaction Report</t>
  </si>
  <si>
    <t>ACH Transmission Charge</t>
  </si>
  <si>
    <t>ACH Unauthorized Returns</t>
  </si>
  <si>
    <t>ACH Vendor Monthly Base</t>
  </si>
  <si>
    <t>350103</t>
  </si>
  <si>
    <t>EFT - Wires - ACH Addenda</t>
  </si>
  <si>
    <t>Electronic Credits Posted</t>
  </si>
  <si>
    <t>Funds Transfer File Transmission - Return</t>
  </si>
  <si>
    <t>350300</t>
  </si>
  <si>
    <t>Incoming Domestic Electronic Funds Transfer - Credit</t>
  </si>
  <si>
    <t>250706</t>
  </si>
  <si>
    <t>Information Reporting ACH Addenda</t>
  </si>
  <si>
    <t>300510</t>
  </si>
  <si>
    <t>Information Reporting Domestic ACH Tran</t>
  </si>
  <si>
    <t>Item Reversal</t>
  </si>
  <si>
    <t>Portal ACH Detail Inquiry - Per Item</t>
  </si>
  <si>
    <t>ACH Item</t>
  </si>
  <si>
    <t>Wire Services</t>
  </si>
  <si>
    <t>Auto Fund/Concentrate</t>
  </si>
  <si>
    <t>EFT-Wire Payments - Incoming</t>
  </si>
  <si>
    <t>350512</t>
  </si>
  <si>
    <t>EFT-Wire Payments - Incoming Book</t>
  </si>
  <si>
    <t>350510</t>
  </si>
  <si>
    <t>EFT-Wire Payments - Outgoing</t>
  </si>
  <si>
    <t>350222</t>
  </si>
  <si>
    <t>EFT-Wire Payments - Outgoing Book</t>
  </si>
  <si>
    <t>350120</t>
  </si>
  <si>
    <t>Information Reporting Book Transfer</t>
  </si>
  <si>
    <t>350400</t>
  </si>
  <si>
    <t>Information Reporting Wire Confirmation</t>
  </si>
  <si>
    <t>350100</t>
  </si>
  <si>
    <t>Information Reporting Wire Out Domestic</t>
  </si>
  <si>
    <t>Portal Preformats</t>
  </si>
  <si>
    <t>Wire Book Transfer via Portal</t>
  </si>
  <si>
    <t>Wire Book Transfer USA Account - Standing</t>
  </si>
  <si>
    <t>350330</t>
  </si>
  <si>
    <t>Wire In Repair</t>
  </si>
  <si>
    <t>Wire In To USA Account - Domestic</t>
  </si>
  <si>
    <t>Wire Out Domestic - Portal</t>
  </si>
  <si>
    <t>Wire Out USA Account - Standing</t>
  </si>
  <si>
    <t>359999</t>
  </si>
  <si>
    <t>Wire Out USA Account - Returned</t>
  </si>
  <si>
    <t>350402</t>
  </si>
  <si>
    <t>350551</t>
  </si>
  <si>
    <t>Wire Template Storage Base</t>
  </si>
  <si>
    <t>Wire Voice Base</t>
  </si>
  <si>
    <t>Service may be removed for security reasons.</t>
  </si>
  <si>
    <t>Wire Pin Base</t>
  </si>
  <si>
    <t>Service may be removed for security reasons</t>
  </si>
  <si>
    <t>25, 01, 35 &amp; 30</t>
  </si>
  <si>
    <t>Electronic Payment Services</t>
  </si>
  <si>
    <t>Data File Transmission &amp; Information Reporting</t>
  </si>
  <si>
    <t>300100</t>
  </si>
  <si>
    <t>File Connection - Inbound Transactions</t>
  </si>
  <si>
    <t>File Connection - Maintenance</t>
  </si>
  <si>
    <t>File Connection - Outbound File</t>
  </si>
  <si>
    <t>File Connection - Outbound Transaction Fee-Full Service</t>
  </si>
  <si>
    <t>Information Reporting Email Approve</t>
  </si>
  <si>
    <t>010307</t>
  </si>
  <si>
    <t>Information Reporting Email Service</t>
  </si>
  <si>
    <t>Information Reporting Inbound Transmission</t>
  </si>
  <si>
    <t>300330</t>
  </si>
  <si>
    <t>Information Reporting Manual Check Pull</t>
  </si>
  <si>
    <t>400002</t>
  </si>
  <si>
    <t>Information Reporting Monthly Base</t>
  </si>
  <si>
    <t>309999</t>
  </si>
  <si>
    <t>Information Reporting Next Day Check</t>
  </si>
  <si>
    <t>Information Reporting Total Month Postage And Handling</t>
  </si>
  <si>
    <t>300010</t>
  </si>
  <si>
    <t>Portal EDI Pmt Detail Monthly Base</t>
  </si>
  <si>
    <t>300210</t>
  </si>
  <si>
    <t>Integrated Receivables Item Check/EFT</t>
  </si>
  <si>
    <t>Integrated Receivables Monthly Base</t>
  </si>
  <si>
    <t>300200</t>
  </si>
  <si>
    <t>Integrated Receivables Transmission</t>
  </si>
  <si>
    <t>Integrated Receivables Addenda Received</t>
  </si>
  <si>
    <t>Integrated Receivables Wire Items</t>
  </si>
  <si>
    <t>400340</t>
  </si>
  <si>
    <t>Information Reporting - Inquiry</t>
  </si>
  <si>
    <t>Portal File Import</t>
  </si>
  <si>
    <t>Portal Maintenance Fee - Per Account</t>
  </si>
  <si>
    <t>010821</t>
  </si>
  <si>
    <t>Portal Maintenance Fee - Per User</t>
  </si>
  <si>
    <t>BAI Monthly Base</t>
  </si>
  <si>
    <t>BAI Premium Item</t>
  </si>
  <si>
    <t>400003</t>
  </si>
  <si>
    <t>Desktop Deposit Monthly Base</t>
  </si>
  <si>
    <t>400231</t>
  </si>
  <si>
    <t>Desktop Deposit Report Per Item</t>
  </si>
  <si>
    <t>40022Z</t>
  </si>
  <si>
    <t>Portal Alerts Service - Email</t>
  </si>
  <si>
    <t>400054</t>
  </si>
  <si>
    <t>Portal Deposit Detail Rpt Subscription</t>
  </si>
  <si>
    <t>400274</t>
  </si>
  <si>
    <t>Portal Intraday Reporting Items Reported</t>
  </si>
  <si>
    <t>400055</t>
  </si>
  <si>
    <t>Portal Intraday Reporting Subscription</t>
  </si>
  <si>
    <t>400271</t>
  </si>
  <si>
    <t>Portal Prev Day Ext Detail Items Reported</t>
  </si>
  <si>
    <t>Portal Prev Day Reporting Items Loaded</t>
  </si>
  <si>
    <t>400052</t>
  </si>
  <si>
    <t>Portal Prev Day Reporting Subscription</t>
  </si>
  <si>
    <t>Portal Search</t>
  </si>
  <si>
    <t>Wire Inquiry Detail Per Item-Portal</t>
  </si>
  <si>
    <t>Wire Transfer Report Base-Portal</t>
  </si>
  <si>
    <t>Wire Transfer Report Per Item-Portal</t>
  </si>
  <si>
    <t>30, 01, 20, 40, 31, &amp; 32</t>
  </si>
  <si>
    <t>Depository Services</t>
  </si>
  <si>
    <t>100006</t>
  </si>
  <si>
    <t>Cash Deposited In Bank Branch</t>
  </si>
  <si>
    <t>100144</t>
  </si>
  <si>
    <t>Cash Vault Coin Rolls Furnished</t>
  </si>
  <si>
    <t>100199</t>
  </si>
  <si>
    <t>Cash Vault Currency Furnished</t>
  </si>
  <si>
    <t>010101</t>
  </si>
  <si>
    <t>Desktop Deposit-Deposit Credited</t>
  </si>
  <si>
    <t>Cash Vault Currency/Coin Deposited</t>
  </si>
  <si>
    <t>100100</t>
  </si>
  <si>
    <t>Cash Vault Deposit</t>
  </si>
  <si>
    <t>100501</t>
  </si>
  <si>
    <t>Cash Vault Deposit - Adjustment</t>
  </si>
  <si>
    <t>100141</t>
  </si>
  <si>
    <t>Cash Vault Order - Automated</t>
  </si>
  <si>
    <t>100700</t>
  </si>
  <si>
    <t>Cash Vault Order Report - Email</t>
  </si>
  <si>
    <t>Cash Vault Standard Order</t>
  </si>
  <si>
    <t>Check Clearing Surcharge (Other)</t>
  </si>
  <si>
    <t>100220</t>
  </si>
  <si>
    <t>Deposit Items</t>
  </si>
  <si>
    <t>100610</t>
  </si>
  <si>
    <t>Deposit Location Reporting - Item</t>
  </si>
  <si>
    <t>Deposit Tickets</t>
  </si>
  <si>
    <t>100225</t>
  </si>
  <si>
    <t>Deposited Check</t>
  </si>
  <si>
    <t>100224</t>
  </si>
  <si>
    <t>Desktop Deposit - Deposited Item</t>
  </si>
  <si>
    <t>Electronic Deposit - Deposited Item</t>
  </si>
  <si>
    <t>Electronic Deposit - Deposited Item On Us</t>
  </si>
  <si>
    <t>100230</t>
  </si>
  <si>
    <t>Electronic Deposit - Deposit Adjustment</t>
  </si>
  <si>
    <t>100416</t>
  </si>
  <si>
    <t>Ifi Returned Items - Image</t>
  </si>
  <si>
    <t>100015</t>
  </si>
  <si>
    <t>Miscellaneous Credits Posted</t>
  </si>
  <si>
    <t>Portal Return Item Retrieval-Image</t>
  </si>
  <si>
    <t>Portal Return Item Service Monthly Base</t>
  </si>
  <si>
    <t>100430</t>
  </si>
  <si>
    <t>Portal Return Item Subscription Opt Delete</t>
  </si>
  <si>
    <t>Portal Return Item Subscription Per Acct</t>
  </si>
  <si>
    <t>Portal Return Item Subscription Per Item</t>
  </si>
  <si>
    <t>Pre-Encoded Item Discount</t>
  </si>
  <si>
    <t>100400</t>
  </si>
  <si>
    <t>Return Item - Chargeback</t>
  </si>
  <si>
    <t>Return Item Addl Reporting - Field</t>
  </si>
  <si>
    <t>100440</t>
  </si>
  <si>
    <t>Return Item Duplicate Advice</t>
  </si>
  <si>
    <t>Return Item Redeposited</t>
  </si>
  <si>
    <t>100401</t>
  </si>
  <si>
    <t>Return Item Special Instructions Base</t>
  </si>
  <si>
    <t>1004ZZ</t>
  </si>
  <si>
    <t>Return Item Special Instructions</t>
  </si>
  <si>
    <t>Electronic Check Deposit - Batch Submission</t>
  </si>
  <si>
    <t>Electronic Check Deposit - Clearing</t>
  </si>
  <si>
    <t>Electronic Check Deposit - Items</t>
  </si>
  <si>
    <t>Electronic Check Deposit - Maintenance</t>
  </si>
  <si>
    <t>Electronic Check Deposit - Return Item</t>
  </si>
  <si>
    <t>Electronic Check Deposit - Return Item Email</t>
  </si>
  <si>
    <t>609999</t>
  </si>
  <si>
    <t>Deposited Check On Canadian Bank</t>
  </si>
  <si>
    <t>01, 10, &amp; 60</t>
  </si>
  <si>
    <t>Disbursement Services</t>
  </si>
  <si>
    <t>Check Image - Archive</t>
  </si>
  <si>
    <t>Controlled Disbursement Credits Posted</t>
  </si>
  <si>
    <t>Check Image - Capture</t>
  </si>
  <si>
    <t>Check Image Delivery Service</t>
  </si>
  <si>
    <t>Checks Paid</t>
  </si>
  <si>
    <t>Portal Disbursement Module</t>
  </si>
  <si>
    <t>Returned Check</t>
  </si>
  <si>
    <t>Stop Payment - Bank Placed</t>
  </si>
  <si>
    <t>150410</t>
  </si>
  <si>
    <t>Stop Payment - Client Initiated</t>
  </si>
  <si>
    <t>Stop/Void Indicator</t>
  </si>
  <si>
    <t>150500</t>
  </si>
  <si>
    <t>Check Cashed For Nonacct Holder</t>
  </si>
  <si>
    <t>Check Cashing Threshold Monthly Base</t>
  </si>
  <si>
    <t>150240</t>
  </si>
  <si>
    <t>Checks Pay To Indiv Block Monthly Base</t>
  </si>
  <si>
    <t>150000</t>
  </si>
  <si>
    <t>Controlled Disbursement Acct Maint W/Check Return</t>
  </si>
  <si>
    <t>Controlled Disbursement Acct Maint W/Cxstr</t>
  </si>
  <si>
    <t>150220</t>
  </si>
  <si>
    <t>Controlled Disbursement Cashed Check-Float Fee</t>
  </si>
  <si>
    <t>150112</t>
  </si>
  <si>
    <t>Controlled Disbursement Checks Paid</t>
  </si>
  <si>
    <t>150300</t>
  </si>
  <si>
    <t>Controlled Disbursement Micr Rejects &gt;1% Thru 2%</t>
  </si>
  <si>
    <t>151699</t>
  </si>
  <si>
    <t>Debit Block Monthly Base</t>
  </si>
  <si>
    <t>Demand Deposit Account Checks Paid</t>
  </si>
  <si>
    <t>151100</t>
  </si>
  <si>
    <t>Demand Deposit Account Serial Sort - Item</t>
  </si>
  <si>
    <t>151199</t>
  </si>
  <si>
    <t>Demand Deposit Account Serial Sort Monthly Base</t>
  </si>
  <si>
    <t>151352</t>
  </si>
  <si>
    <t>Desktop Deposit Images Retrieved</t>
  </si>
  <si>
    <t>151350</t>
  </si>
  <si>
    <t>IFI Maintenance Per Product</t>
  </si>
  <si>
    <t>Image Paid Check Monthly Base</t>
  </si>
  <si>
    <t>151399</t>
  </si>
  <si>
    <t>Image Paid Check Per Item</t>
  </si>
  <si>
    <t>Information Reporting Check Issue File</t>
  </si>
  <si>
    <t>Information Reporting Package Preparation</t>
  </si>
  <si>
    <t>150340</t>
  </si>
  <si>
    <t>Overdraft Charge-Paid Item</t>
  </si>
  <si>
    <t>Payee Validation Standard-Item</t>
  </si>
  <si>
    <t>150700</t>
  </si>
  <si>
    <t>Portal Cont Disbursement Subscription Base</t>
  </si>
  <si>
    <t>Portal Image View &lt; 90 Days - Item</t>
  </si>
  <si>
    <t>Portal Image View &gt; 90 Days - Item</t>
  </si>
  <si>
    <t>Pos Pay Checks With No Issue Record</t>
  </si>
  <si>
    <t>150724</t>
  </si>
  <si>
    <t>Positive Pay Exception - Portal Image</t>
  </si>
  <si>
    <t>150322</t>
  </si>
  <si>
    <t>Positive Pay Exception Checks Retnd</t>
  </si>
  <si>
    <t>Positive Pay Exceptions - Item</t>
  </si>
  <si>
    <t>150030</t>
  </si>
  <si>
    <t>Positive Pay Monthly Base</t>
  </si>
  <si>
    <t>Pymt Auth Max Check Mthly Base</t>
  </si>
  <si>
    <t>Stop Payment - Auto Renewal</t>
  </si>
  <si>
    <t>Stop Payment - Online</t>
  </si>
  <si>
    <t>310299</t>
  </si>
  <si>
    <t>Checking printing non-payroll vendor checks</t>
  </si>
  <si>
    <t>150810</t>
  </si>
  <si>
    <t>Distribution of non-payroll vendor checks, electronic and mailed options</t>
  </si>
  <si>
    <t>Testing check printing backup (quarterly)</t>
  </si>
  <si>
    <t>15, 31, 01, 05, &amp; 10</t>
  </si>
  <si>
    <t>The Contractor must have the capability to serve as a backup check printer for the District’s disbursement accounts, including payroll, tax refunds, vendor and other program-related payments. Please provide a quote for this service, ensuring compliance with positive pay and payee match requirements.</t>
  </si>
  <si>
    <r>
      <t xml:space="preserve">NOTE: </t>
    </r>
    <r>
      <rPr>
        <sz val="10"/>
        <color theme="1"/>
        <rFont val="Times New Roman"/>
        <family val="1"/>
      </rPr>
      <t>Current state - the District prints payroll checks, Contractor prints nonpayroll. The District is in the process of bringing check printing and distribution in-house.</t>
    </r>
  </si>
  <si>
    <t>91-day Treasury Bill discount rate</t>
  </si>
  <si>
    <t>Maximum increase at the start of each option period:</t>
  </si>
  <si>
    <t>The Earnings Credit Rate (ECR) will be set equal to:</t>
  </si>
  <si>
    <t>The District of Columbia's contract has a 5-year base period and two, 5-year option periods. Pricing must be provided for the length of the base period and option periods. A maximum increase of 5% is allowed from the current pricing to the base period (years 1 - 5). This pricing must be locked for 5 years, the duration of the base period. At the end of the 5-year base period, a 3% increase would be allowed upon option exercise, which would result in fixed prices for the next 5 years (option period 1). After option period 1 expires, another 3% increase would be allowed upon option exercise, and would be locked for the 5-year duration of option period 2.</t>
  </si>
  <si>
    <t>5-Year Spend</t>
  </si>
  <si>
    <t>5 Year Total</t>
  </si>
  <si>
    <t>Total cost years 1 - 5, reflects locked in rate, no inflation</t>
  </si>
  <si>
    <t>Total cost years 6 - 10, assumes 3% increase from Year 1 Total</t>
  </si>
  <si>
    <t>Total cost years 11 - 15, assumes 3% increase from Year 6 Total</t>
  </si>
  <si>
    <t>Account Reconciliation Plan Full Reconciliation - Item</t>
  </si>
  <si>
    <t>ACH NOC Per Item</t>
  </si>
  <si>
    <t>ACH Receivables - Addenda</t>
  </si>
  <si>
    <t>ACH Receivables - Item</t>
  </si>
  <si>
    <t>ACH/Wire Receivable-Monthly Base</t>
  </si>
  <si>
    <t>Wire Receivable USA Account</t>
  </si>
  <si>
    <t>05011Z</t>
  </si>
  <si>
    <r>
      <rPr>
        <b/>
        <sz val="12"/>
        <color rgb="FF000000"/>
        <rFont val="Times New Roman"/>
        <family val="1"/>
      </rPr>
      <t>Services</t>
    </r>
    <r>
      <rPr>
        <b/>
        <sz val="10"/>
        <color rgb="FF000000"/>
        <rFont val="Times New Roman"/>
        <family val="1"/>
      </rPr>
      <t xml:space="preserve">
</t>
    </r>
  </si>
  <si>
    <t>ACH Positive Pay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</si>
</sst>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00"/>
    <numFmt numFmtId="166" formatCode="_(* #,##0.0000_);_(* \(#,##0.0000\);_(* &quot;-&quot;??_);_(@_)"/>
  </numFmts>
  <fonts count="17" x14ac:knownFonts="1">
    <font>
      <sz val="11"/>
      <color theme="1"/>
      <name val="Calibri"/>
      <family val="2"/>
      <scheme val="minor"/>
    </font>
    <font>
      <sz val="10"/>
      <color theme="1"/>
      <name val="Times New Roman"/>
      <family val="1"/>
    </font>
    <font>
      <b/>
      <sz val="10"/>
      <color theme="1"/>
      <name val="Times New Roman"/>
      <family val="1"/>
    </font>
    <font>
      <b/>
      <sz val="10"/>
      <color rgb="FF000000"/>
      <name val="Times New Roman"/>
      <family val="1"/>
    </font>
    <font>
      <sz val="11"/>
      <color theme="1"/>
      <name val="Calibri"/>
      <family val="2"/>
      <scheme val="minor"/>
    </font>
    <font>
      <sz val="10"/>
      <name val="Times New Roman"/>
      <family val="1"/>
    </font>
    <font>
      <sz val="8"/>
      <name val="Calibri"/>
      <family val="2"/>
      <scheme val="minor"/>
    </font>
    <font>
      <sz val="11"/>
      <color theme="1"/>
      <name val="Times New Roman"/>
      <family val="1"/>
    </font>
    <font>
      <b/>
      <sz val="11"/>
      <color theme="1"/>
      <name val="Times New Roman"/>
      <family val="1"/>
    </font>
    <font>
      <b/>
      <sz val="10"/>
      <color rgb="FFC00000"/>
      <name val="Times New Roman"/>
      <family val="1"/>
    </font>
    <font>
      <sz val="10"/>
      <color rgb="FF000000"/>
      <name val="Times New Roman"/>
      <family val="1"/>
    </font>
    <font>
      <b/>
      <sz val="10"/>
      <name val="Times New Roman"/>
      <family val="1"/>
    </font>
    <font>
      <b/>
      <sz val="12"/>
      <color theme="1"/>
      <name val="Times New Roman"/>
      <family val="1"/>
    </font>
    <font>
      <sz val="12"/>
      <color theme="1"/>
      <name val="Times New Roman"/>
      <family val="1"/>
    </font>
    <font>
      <sz val="12"/>
      <name val="Times New Roman"/>
      <family val="1"/>
    </font>
    <font>
      <b/>
      <sz val="12"/>
      <name val="Times New Roman"/>
      <family val="1"/>
    </font>
    <font>
      <b/>
      <sz val="12"/>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98">
    <xf numFmtId="0" fontId="0" fillId="0" borderId="0" xfId="0"/>
    <xf numFmtId="0" fontId="9" fillId="2" borderId="0" xfId="0" applyFont="1" applyFill="1"/>
    <xf numFmtId="0" fontId="1" fillId="0" borderId="0" xfId="0" applyFont="1"/>
    <xf numFmtId="0" fontId="3" fillId="0" borderId="1" xfId="0" applyFont="1" applyBorder="1" applyAlignment="1" applyProtection="1">
      <alignment horizontal="center" vertical="center" wrapText="1"/>
      <protection locked="0"/>
    </xf>
    <xf numFmtId="164" fontId="3" fillId="0" borderId="1" xfId="1" applyNumberFormat="1" applyFont="1" applyFill="1" applyBorder="1" applyAlignment="1" applyProtection="1">
      <alignment horizontal="center" vertical="center" wrapText="1"/>
      <protection locked="0"/>
    </xf>
    <xf numFmtId="0" fontId="1" fillId="0" borderId="0" xfId="0" applyFont="1" applyProtection="1">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164" fontId="3" fillId="3" borderId="1" xfId="1" applyNumberFormat="1" applyFont="1" applyFill="1" applyBorder="1" applyAlignment="1" applyProtection="1">
      <alignment horizontal="center" vertical="center" wrapText="1"/>
      <protection locked="0"/>
    </xf>
    <xf numFmtId="0" fontId="1" fillId="0" borderId="1" xfId="0" quotePrefix="1" applyFont="1" applyBorder="1" applyAlignment="1" applyProtection="1">
      <alignment horizontal="center" vertical="center"/>
      <protection locked="0"/>
    </xf>
    <xf numFmtId="0" fontId="1" fillId="0" borderId="1" xfId="0" applyFont="1" applyBorder="1" applyProtection="1">
      <protection locked="0"/>
    </xf>
    <xf numFmtId="164" fontId="1" fillId="0" borderId="1" xfId="0" applyNumberFormat="1" applyFont="1" applyBorder="1" applyProtection="1">
      <protection locked="0"/>
    </xf>
    <xf numFmtId="164" fontId="1" fillId="0" borderId="1" xfId="1" applyNumberFormat="1" applyFont="1" applyBorder="1" applyProtection="1">
      <protection locked="0"/>
    </xf>
    <xf numFmtId="164" fontId="5" fillId="4" borderId="1" xfId="1" applyNumberFormat="1" applyFont="1" applyFill="1" applyBorder="1" applyProtection="1">
      <protection locked="0"/>
    </xf>
    <xf numFmtId="166" fontId="1" fillId="4" borderId="1" xfId="1" applyNumberFormat="1" applyFont="1" applyFill="1" applyBorder="1" applyProtection="1">
      <protection locked="0"/>
    </xf>
    <xf numFmtId="164" fontId="5" fillId="0" borderId="1" xfId="1" applyNumberFormat="1" applyFont="1" applyFill="1" applyBorder="1" applyAlignment="1" applyProtection="1">
      <alignment horizontal="center" vertical="center"/>
      <protection locked="0"/>
    </xf>
    <xf numFmtId="0" fontId="2" fillId="0" borderId="1" xfId="0" applyFont="1" applyBorder="1" applyAlignment="1" applyProtection="1">
      <alignment vertical="center" wrapText="1"/>
      <protection locked="0"/>
    </xf>
    <xf numFmtId="166" fontId="1" fillId="0" borderId="1" xfId="1" applyNumberFormat="1" applyFont="1" applyBorder="1" applyProtection="1">
      <protection locked="0"/>
    </xf>
    <xf numFmtId="164" fontId="5" fillId="0" borderId="1" xfId="1" applyNumberFormat="1" applyFont="1" applyFill="1" applyBorder="1" applyProtection="1">
      <protection locked="0"/>
    </xf>
    <xf numFmtId="164" fontId="5" fillId="4" borderId="1" xfId="1" applyNumberFormat="1" applyFont="1" applyFill="1" applyBorder="1" applyAlignment="1" applyProtection="1">
      <alignment horizontal="center" vertical="center"/>
      <protection locked="0"/>
    </xf>
    <xf numFmtId="166" fontId="5" fillId="4" borderId="1" xfId="1" applyNumberFormat="1" applyFont="1" applyFill="1" applyBorder="1" applyProtection="1">
      <protection locked="0"/>
    </xf>
    <xf numFmtId="166" fontId="3" fillId="3" borderId="1" xfId="1" applyNumberFormat="1" applyFont="1" applyFill="1" applyBorder="1" applyAlignment="1" applyProtection="1">
      <alignment horizontal="center" vertical="center" wrapText="1"/>
      <protection locked="0"/>
    </xf>
    <xf numFmtId="164" fontId="5" fillId="2" borderId="1" xfId="1" applyNumberFormat="1" applyFont="1" applyFill="1" applyBorder="1" applyProtection="1">
      <protection locked="0"/>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1" fillId="0" borderId="1"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164" fontId="2" fillId="0" borderId="1" xfId="1" applyNumberFormat="1" applyFont="1" applyFill="1" applyBorder="1" applyProtection="1">
      <protection locked="0"/>
    </xf>
    <xf numFmtId="0" fontId="3" fillId="0" borderId="1" xfId="0" applyFont="1" applyBorder="1" applyAlignment="1" applyProtection="1">
      <alignment vertical="center"/>
      <protection locked="0"/>
    </xf>
    <xf numFmtId="0" fontId="2" fillId="0" borderId="1" xfId="0" applyFont="1" applyBorder="1" applyAlignment="1" applyProtection="1">
      <alignment horizontal="right" vertical="center"/>
      <protection locked="0"/>
    </xf>
    <xf numFmtId="0" fontId="1" fillId="0" borderId="1" xfId="0" quotePrefix="1" applyFont="1" applyBorder="1" applyAlignment="1" applyProtection="1">
      <alignment horizontal="center" vertical="center" wrapText="1"/>
      <protection locked="0"/>
    </xf>
    <xf numFmtId="0" fontId="1" fillId="0" borderId="1" xfId="0" applyFont="1" applyBorder="1" applyAlignment="1" applyProtection="1">
      <alignment wrapText="1"/>
      <protection locked="0"/>
    </xf>
    <xf numFmtId="9" fontId="1" fillId="0" borderId="1" xfId="2" applyFont="1" applyFill="1" applyBorder="1" applyAlignment="1" applyProtection="1">
      <alignment wrapText="1"/>
      <protection locked="0"/>
    </xf>
    <xf numFmtId="164" fontId="1" fillId="0" borderId="1" xfId="1" applyNumberFormat="1" applyFont="1" applyFill="1" applyBorder="1" applyAlignment="1" applyProtection="1">
      <alignment wrapText="1"/>
      <protection locked="0"/>
    </xf>
    <xf numFmtId="0" fontId="1" fillId="0" borderId="0" xfId="0" applyFont="1" applyAlignment="1" applyProtection="1">
      <alignment horizontal="center" vertical="center"/>
      <protection locked="0"/>
    </xf>
    <xf numFmtId="164" fontId="1" fillId="0" borderId="0" xfId="0" applyNumberFormat="1" applyFont="1"/>
    <xf numFmtId="0" fontId="1" fillId="0" borderId="0" xfId="0" applyFont="1" applyAlignment="1" applyProtection="1">
      <alignment horizontal="left" vertical="top" wrapText="1"/>
      <protection locked="0"/>
    </xf>
    <xf numFmtId="0" fontId="1" fillId="0" borderId="1" xfId="0" quotePrefix="1" applyFont="1" applyBorder="1" applyProtection="1">
      <protection locked="0"/>
    </xf>
    <xf numFmtId="164" fontId="1" fillId="4" borderId="1" xfId="1" applyNumberFormat="1" applyFont="1" applyFill="1" applyBorder="1" applyProtection="1">
      <protection locked="0"/>
    </xf>
    <xf numFmtId="0" fontId="1" fillId="0" borderId="1" xfId="0" quotePrefix="1" applyFont="1" applyBorder="1" applyAlignment="1" applyProtection="1">
      <alignment wrapText="1"/>
      <protection locked="0"/>
    </xf>
    <xf numFmtId="0" fontId="2" fillId="0" borderId="0" xfId="0" applyFont="1"/>
    <xf numFmtId="0" fontId="3" fillId="0" borderId="1" xfId="0" applyFont="1" applyBorder="1" applyAlignment="1" applyProtection="1">
      <alignment horizontal="left" vertical="center" wrapText="1"/>
      <protection locked="0"/>
    </xf>
    <xf numFmtId="0" fontId="1" fillId="0" borderId="1" xfId="0" quotePrefix="1"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1" xfId="0" quotePrefix="1" applyFont="1" applyBorder="1" applyAlignment="1" applyProtection="1">
      <alignment horizontal="left" vertical="top" wrapText="1"/>
      <protection locked="0"/>
    </xf>
    <xf numFmtId="0" fontId="5" fillId="0" borderId="1" xfId="0" quotePrefix="1" applyFont="1" applyBorder="1" applyAlignment="1" applyProtection="1">
      <alignment vertical="top" wrapText="1"/>
      <protection locked="0"/>
    </xf>
    <xf numFmtId="0" fontId="5" fillId="0" borderId="1" xfId="0" quotePrefix="1" applyFont="1" applyBorder="1" applyAlignment="1" applyProtection="1">
      <alignment horizontal="left"/>
      <protection locked="0"/>
    </xf>
    <xf numFmtId="0" fontId="5" fillId="0" borderId="1" xfId="0" applyFont="1" applyBorder="1" applyProtection="1">
      <protection locked="0"/>
    </xf>
    <xf numFmtId="0" fontId="1"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protection locked="0"/>
    </xf>
    <xf numFmtId="0" fontId="11" fillId="0" borderId="1" xfId="0" applyFont="1" applyBorder="1" applyAlignment="1" applyProtection="1">
      <alignment horizontal="left" vertical="center" wrapText="1"/>
      <protection locked="0"/>
    </xf>
    <xf numFmtId="166" fontId="1" fillId="0" borderId="1" xfId="1" applyNumberFormat="1" applyFont="1" applyFill="1" applyBorder="1" applyProtection="1">
      <protection locked="0"/>
    </xf>
    <xf numFmtId="0" fontId="1" fillId="0" borderId="0" xfId="0" applyFont="1" applyAlignment="1" applyProtection="1">
      <alignment horizontal="left"/>
      <protection locked="0"/>
    </xf>
    <xf numFmtId="0" fontId="7" fillId="0" borderId="0" xfId="0" applyFont="1" applyAlignment="1" applyProtection="1">
      <alignment wrapText="1"/>
      <protection locked="0"/>
    </xf>
    <xf numFmtId="0" fontId="8" fillId="0" borderId="0" xfId="0" applyFont="1" applyAlignment="1" applyProtection="1">
      <alignment horizontal="center" vertical="center" wrapText="1"/>
      <protection locked="0"/>
    </xf>
    <xf numFmtId="164" fontId="2" fillId="0" borderId="1" xfId="1" applyNumberFormat="1"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 fillId="4" borderId="1" xfId="0" quotePrefix="1" applyFont="1" applyFill="1" applyBorder="1" applyAlignment="1" applyProtection="1">
      <alignment horizontal="left"/>
      <protection locked="0"/>
    </xf>
    <xf numFmtId="0" fontId="1" fillId="4" borderId="1" xfId="0" applyFont="1" applyFill="1" applyBorder="1" applyAlignment="1" applyProtection="1">
      <alignment horizontal="left" vertical="center" wrapText="1"/>
      <protection locked="0"/>
    </xf>
    <xf numFmtId="0" fontId="1" fillId="4" borderId="1" xfId="0" applyFont="1" applyFill="1" applyBorder="1" applyProtection="1">
      <protection locked="0"/>
    </xf>
    <xf numFmtId="0" fontId="10"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vertical="center" wrapText="1"/>
      <protection locked="0"/>
    </xf>
    <xf numFmtId="164" fontId="1" fillId="2" borderId="1" xfId="1" applyNumberFormat="1" applyFont="1" applyFill="1" applyBorder="1" applyProtection="1">
      <protection locked="0"/>
    </xf>
    <xf numFmtId="165" fontId="1" fillId="0" borderId="1" xfId="0" quotePrefix="1" applyNumberFormat="1" applyFont="1" applyBorder="1" applyAlignment="1" applyProtection="1">
      <alignment horizontal="left"/>
      <protection locked="0"/>
    </xf>
    <xf numFmtId="164" fontId="5" fillId="0" borderId="1" xfId="0" applyNumberFormat="1" applyFont="1" applyBorder="1" applyProtection="1">
      <protection locked="0"/>
    </xf>
    <xf numFmtId="164" fontId="5" fillId="0" borderId="1" xfId="1" applyNumberFormat="1" applyFont="1" applyBorder="1" applyProtection="1">
      <protection locked="0"/>
    </xf>
    <xf numFmtId="0" fontId="1"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49" fontId="5" fillId="4" borderId="1" xfId="1" applyNumberFormat="1" applyFont="1" applyFill="1" applyBorder="1" applyProtection="1">
      <protection locked="0"/>
    </xf>
    <xf numFmtId="0" fontId="1" fillId="0" borderId="0" xfId="0" applyFont="1" applyAlignment="1" applyProtection="1">
      <alignment wrapText="1"/>
      <protection locked="0"/>
    </xf>
    <xf numFmtId="164" fontId="1" fillId="4" borderId="1" xfId="1" applyNumberFormat="1" applyFont="1" applyFill="1" applyBorder="1" applyAlignment="1" applyProtection="1">
      <alignment wrapText="1"/>
      <protection locked="0"/>
    </xf>
    <xf numFmtId="164" fontId="1" fillId="2" borderId="1" xfId="1" applyNumberFormat="1" applyFont="1" applyFill="1" applyBorder="1" applyAlignment="1" applyProtection="1">
      <alignment wrapText="1"/>
      <protection locked="0"/>
    </xf>
    <xf numFmtId="0" fontId="9" fillId="0" borderId="0" xfId="0" applyFont="1"/>
    <xf numFmtId="0" fontId="2" fillId="0" borderId="1" xfId="0" applyFont="1" applyBorder="1" applyAlignment="1" applyProtection="1">
      <alignment horizontal="center" vertical="center" wrapText="1"/>
      <protection locked="0"/>
    </xf>
    <xf numFmtId="0" fontId="13" fillId="0" borderId="2" xfId="0" applyFont="1" applyBorder="1" applyProtection="1">
      <protection locked="0"/>
    </xf>
    <xf numFmtId="0" fontId="13" fillId="0" borderId="3" xfId="0" applyFont="1" applyBorder="1" applyProtection="1">
      <protection locked="0"/>
    </xf>
    <xf numFmtId="9" fontId="13" fillId="0" borderId="3" xfId="2" applyFont="1" applyFill="1" applyBorder="1" applyProtection="1">
      <protection locked="0"/>
    </xf>
    <xf numFmtId="0" fontId="13" fillId="0" borderId="4" xfId="0" applyFont="1" applyBorder="1" applyProtection="1">
      <protection locked="0"/>
    </xf>
    <xf numFmtId="0" fontId="13" fillId="0" borderId="5" xfId="0" applyFont="1" applyBorder="1" applyAlignment="1" applyProtection="1">
      <alignment wrapText="1"/>
      <protection locked="0"/>
    </xf>
    <xf numFmtId="164" fontId="1" fillId="0" borderId="1" xfId="1" applyNumberFormat="1" applyFont="1" applyFill="1" applyBorder="1" applyProtection="1">
      <protection locked="0"/>
    </xf>
    <xf numFmtId="0" fontId="0" fillId="4" borderId="1" xfId="0" applyFill="1" applyBorder="1"/>
    <xf numFmtId="164" fontId="5" fillId="4" borderId="1" xfId="1" applyNumberFormat="1" applyFont="1" applyFill="1" applyBorder="1" applyAlignment="1" applyProtection="1">
      <protection locked="0"/>
    </xf>
    <xf numFmtId="0" fontId="12" fillId="3" borderId="7" xfId="0" applyFont="1" applyFill="1" applyBorder="1" applyAlignment="1" applyProtection="1">
      <alignment horizontal="left"/>
      <protection locked="0"/>
    </xf>
    <xf numFmtId="0" fontId="12" fillId="3" borderId="8" xfId="0" applyFont="1" applyFill="1" applyBorder="1" applyAlignment="1" applyProtection="1">
      <alignment horizontal="left"/>
      <protection locked="0"/>
    </xf>
    <xf numFmtId="0" fontId="14" fillId="2" borderId="0" xfId="0" quotePrefix="1" applyFont="1" applyFill="1" applyAlignment="1" applyProtection="1">
      <alignment horizontal="left" vertical="top" wrapText="1"/>
      <protection locked="0"/>
    </xf>
    <xf numFmtId="0" fontId="15" fillId="2" borderId="0" xfId="0" applyFont="1" applyFill="1" applyAlignment="1" applyProtection="1">
      <alignment horizontal="left" vertical="top" wrapText="1"/>
      <protection locked="0"/>
    </xf>
    <xf numFmtId="0" fontId="2" fillId="0" borderId="1" xfId="0" applyFont="1" applyBorder="1" applyAlignment="1" applyProtection="1">
      <alignment horizontal="center" wrapText="1"/>
      <protection locked="0"/>
    </xf>
    <xf numFmtId="0" fontId="1" fillId="2" borderId="1" xfId="0" quotePrefix="1" applyFont="1" applyFill="1" applyBorder="1" applyAlignment="1" applyProtection="1">
      <alignment horizontal="left" wrapText="1"/>
      <protection locked="0"/>
    </xf>
    <xf numFmtId="0" fontId="2"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center" wrapText="1"/>
      <protection locked="0"/>
    </xf>
    <xf numFmtId="0" fontId="2" fillId="0" borderId="9"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3" borderId="10" xfId="0" applyFont="1" applyFill="1" applyBorder="1" applyAlignment="1" applyProtection="1">
      <alignment horizontal="center" wrapText="1"/>
      <protection locked="0"/>
    </xf>
    <xf numFmtId="0" fontId="2" fillId="3" borderId="12" xfId="0" applyFont="1" applyFill="1" applyBorder="1" applyAlignment="1" applyProtection="1">
      <alignment horizontal="center" wrapText="1"/>
      <protection locked="0"/>
    </xf>
    <xf numFmtId="0" fontId="2" fillId="3" borderId="11" xfId="0" applyFont="1" applyFill="1" applyBorder="1" applyAlignment="1" applyProtection="1">
      <alignment horizontal="center" wrapText="1"/>
      <protection locked="0"/>
    </xf>
    <xf numFmtId="0" fontId="1" fillId="0" borderId="1" xfId="0" applyFont="1" applyFill="1" applyBorder="1" applyProtection="1">
      <protection locked="0"/>
    </xf>
    <xf numFmtId="0" fontId="1" fillId="0" borderId="1" xfId="0" quotePrefix="1" applyFont="1" applyFill="1" applyBorder="1" applyAlignment="1" applyProtection="1">
      <alignment horizontal="left"/>
      <protection locked="0"/>
    </xf>
    <xf numFmtId="164" fontId="1" fillId="0" borderId="1" xfId="0" applyNumberFormat="1" applyFont="1" applyFill="1" applyBorder="1" applyProtection="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F8F1A1D-B0F2-40F6-91F5-D0EF94CBE515}" type="doc">
      <dgm:prSet loTypeId="urn:microsoft.com/office/officeart/2009/3/layout/StepUpProcess" loCatId="process" qsTypeId="urn:microsoft.com/office/officeart/2005/8/quickstyle/simple1" qsCatId="simple" csTypeId="urn:microsoft.com/office/officeart/2005/8/colors/accent1_2" csCatId="accent1" phldr="1"/>
      <dgm:spPr/>
      <dgm:t>
        <a:bodyPr/>
        <a:lstStyle/>
        <a:p>
          <a:endParaRPr lang="en-US"/>
        </a:p>
      </dgm:t>
    </dgm:pt>
    <dgm:pt modelId="{AF79AC58-3AF7-48E3-A24D-EBFD04AC6E74}">
      <dgm:prSet phldrT="[Text]" custT="1"/>
      <dgm:spPr/>
      <dgm:t>
        <a:bodyPr/>
        <a:lstStyle/>
        <a:p>
          <a:r>
            <a:rPr lang="en-US" sz="1400"/>
            <a:t>Base Period</a:t>
          </a:r>
        </a:p>
        <a:p>
          <a:r>
            <a:rPr lang="en-US" sz="1400"/>
            <a:t>Year 0 to Year 5 </a:t>
          </a:r>
        </a:p>
        <a:p>
          <a:r>
            <a:rPr lang="en-US" sz="1200"/>
            <a:t>Pricing will remain fixed for the full 5-year duration</a:t>
          </a:r>
        </a:p>
      </dgm:t>
    </dgm:pt>
    <dgm:pt modelId="{A5A01B42-C82E-4F20-8E32-DE949BA09229}" type="parTrans" cxnId="{FB3A5078-77DF-4D19-AC4D-5BC2D651C790}">
      <dgm:prSet/>
      <dgm:spPr/>
      <dgm:t>
        <a:bodyPr/>
        <a:lstStyle/>
        <a:p>
          <a:endParaRPr lang="en-US"/>
        </a:p>
      </dgm:t>
    </dgm:pt>
    <dgm:pt modelId="{31A4E7D8-44FC-47A5-AE61-9D5DE2249083}" type="sibTrans" cxnId="{FB3A5078-77DF-4D19-AC4D-5BC2D651C790}">
      <dgm:prSet/>
      <dgm:spPr/>
      <dgm:t>
        <a:bodyPr/>
        <a:lstStyle/>
        <a:p>
          <a:endParaRPr lang="en-US"/>
        </a:p>
      </dgm:t>
    </dgm:pt>
    <dgm:pt modelId="{BEA773C7-80FC-4F66-8889-D8C2A284B497}">
      <dgm:prSet phldrT="[Text]" custT="1"/>
      <dgm:spPr/>
      <dgm:t>
        <a:bodyPr/>
        <a:lstStyle/>
        <a:p>
          <a:r>
            <a:rPr lang="en-US" sz="1600"/>
            <a:t>Option Period 1</a:t>
          </a:r>
        </a:p>
        <a:p>
          <a:r>
            <a:rPr lang="en-US" sz="1600"/>
            <a:t>Year 6 through Year 10</a:t>
          </a:r>
        </a:p>
        <a:p>
          <a:r>
            <a:rPr lang="en-US" sz="1200"/>
            <a:t>A maximum increase in pricing of 3% over the base period pricing will be allowed for this period. </a:t>
          </a:r>
        </a:p>
      </dgm:t>
    </dgm:pt>
    <dgm:pt modelId="{DD469761-892B-4644-81DE-8883ED51D385}" type="parTrans" cxnId="{BDF135AC-0DC7-4B1B-A957-9486541D7B27}">
      <dgm:prSet/>
      <dgm:spPr/>
      <dgm:t>
        <a:bodyPr/>
        <a:lstStyle/>
        <a:p>
          <a:endParaRPr lang="en-US"/>
        </a:p>
      </dgm:t>
    </dgm:pt>
    <dgm:pt modelId="{648B7FE1-41E6-46CB-883B-7B8AD7A6FF76}" type="sibTrans" cxnId="{BDF135AC-0DC7-4B1B-A957-9486541D7B27}">
      <dgm:prSet/>
      <dgm:spPr/>
      <dgm:t>
        <a:bodyPr/>
        <a:lstStyle/>
        <a:p>
          <a:endParaRPr lang="en-US"/>
        </a:p>
      </dgm:t>
    </dgm:pt>
    <dgm:pt modelId="{852272A6-F6F5-49A5-9689-D026A8E7DAE4}">
      <dgm:prSet phldrT="[Text]" custT="1"/>
      <dgm:spPr/>
      <dgm:t>
        <a:bodyPr/>
        <a:lstStyle/>
        <a:p>
          <a:r>
            <a:rPr lang="en-US" sz="1600"/>
            <a:t>Option Period 2</a:t>
          </a:r>
        </a:p>
        <a:p>
          <a:r>
            <a:rPr lang="en-US" sz="1600"/>
            <a:t>Year 11 to Year 15</a:t>
          </a:r>
        </a:p>
        <a:p>
          <a:r>
            <a:rPr lang="en-US" sz="1200"/>
            <a:t>A maximum increase in pricing of 3% over the Option period 1 pricing will be allowed for this period. </a:t>
          </a:r>
        </a:p>
      </dgm:t>
    </dgm:pt>
    <dgm:pt modelId="{2ACD176A-6594-403C-829D-9FE91CE413CA}" type="parTrans" cxnId="{032873B8-9723-48EE-AEB1-DBFAE275AA27}">
      <dgm:prSet/>
      <dgm:spPr/>
      <dgm:t>
        <a:bodyPr/>
        <a:lstStyle/>
        <a:p>
          <a:endParaRPr lang="en-US"/>
        </a:p>
      </dgm:t>
    </dgm:pt>
    <dgm:pt modelId="{9C15FFCE-AC6E-46BE-BF11-F874AAF24160}" type="sibTrans" cxnId="{032873B8-9723-48EE-AEB1-DBFAE275AA27}">
      <dgm:prSet/>
      <dgm:spPr/>
      <dgm:t>
        <a:bodyPr/>
        <a:lstStyle/>
        <a:p>
          <a:endParaRPr lang="en-US"/>
        </a:p>
      </dgm:t>
    </dgm:pt>
    <dgm:pt modelId="{045717CD-1E7D-4B5E-BD8D-5A34E50C76A3}" type="pres">
      <dgm:prSet presAssocID="{FF8F1A1D-B0F2-40F6-91F5-D0EF94CBE515}" presName="rootnode" presStyleCnt="0">
        <dgm:presLayoutVars>
          <dgm:chMax/>
          <dgm:chPref/>
          <dgm:dir/>
          <dgm:animLvl val="lvl"/>
        </dgm:presLayoutVars>
      </dgm:prSet>
      <dgm:spPr/>
    </dgm:pt>
    <dgm:pt modelId="{B38704FC-3EAE-4530-8A45-6BF6895A9690}" type="pres">
      <dgm:prSet presAssocID="{AF79AC58-3AF7-48E3-A24D-EBFD04AC6E74}" presName="composite" presStyleCnt="0"/>
      <dgm:spPr/>
    </dgm:pt>
    <dgm:pt modelId="{CA63907C-E58C-4A12-AD4C-18D4836538A2}" type="pres">
      <dgm:prSet presAssocID="{AF79AC58-3AF7-48E3-A24D-EBFD04AC6E74}" presName="LShape" presStyleLbl="alignNode1" presStyleIdx="0" presStyleCnt="5"/>
      <dgm:spPr/>
    </dgm:pt>
    <dgm:pt modelId="{C765B051-126F-4988-B8E6-423C15BDCBD7}" type="pres">
      <dgm:prSet presAssocID="{AF79AC58-3AF7-48E3-A24D-EBFD04AC6E74}" presName="ParentText" presStyleLbl="revTx" presStyleIdx="0" presStyleCnt="3">
        <dgm:presLayoutVars>
          <dgm:chMax val="0"/>
          <dgm:chPref val="0"/>
          <dgm:bulletEnabled val="1"/>
        </dgm:presLayoutVars>
      </dgm:prSet>
      <dgm:spPr/>
    </dgm:pt>
    <dgm:pt modelId="{2AE0EB10-4AA9-439C-B759-66108E974395}" type="pres">
      <dgm:prSet presAssocID="{AF79AC58-3AF7-48E3-A24D-EBFD04AC6E74}" presName="Triangle" presStyleLbl="alignNode1" presStyleIdx="1" presStyleCnt="5"/>
      <dgm:spPr/>
    </dgm:pt>
    <dgm:pt modelId="{58F63EE3-62E0-47C6-84CD-DEE5E65919B0}" type="pres">
      <dgm:prSet presAssocID="{31A4E7D8-44FC-47A5-AE61-9D5DE2249083}" presName="sibTrans" presStyleCnt="0"/>
      <dgm:spPr/>
    </dgm:pt>
    <dgm:pt modelId="{6F3378D7-48E6-4819-AA21-229EACE80850}" type="pres">
      <dgm:prSet presAssocID="{31A4E7D8-44FC-47A5-AE61-9D5DE2249083}" presName="space" presStyleCnt="0"/>
      <dgm:spPr/>
    </dgm:pt>
    <dgm:pt modelId="{C09C944F-D6CE-456B-907E-E9A710567199}" type="pres">
      <dgm:prSet presAssocID="{BEA773C7-80FC-4F66-8889-D8C2A284B497}" presName="composite" presStyleCnt="0"/>
      <dgm:spPr/>
    </dgm:pt>
    <dgm:pt modelId="{38042950-5A26-4526-B13E-614E389E7E99}" type="pres">
      <dgm:prSet presAssocID="{BEA773C7-80FC-4F66-8889-D8C2A284B497}" presName="LShape" presStyleLbl="alignNode1" presStyleIdx="2" presStyleCnt="5"/>
      <dgm:spPr/>
    </dgm:pt>
    <dgm:pt modelId="{B1901AC7-D307-49EE-9295-F031CE2C5A42}" type="pres">
      <dgm:prSet presAssocID="{BEA773C7-80FC-4F66-8889-D8C2A284B497}" presName="ParentText" presStyleLbl="revTx" presStyleIdx="1" presStyleCnt="3">
        <dgm:presLayoutVars>
          <dgm:chMax val="0"/>
          <dgm:chPref val="0"/>
          <dgm:bulletEnabled val="1"/>
        </dgm:presLayoutVars>
      </dgm:prSet>
      <dgm:spPr/>
    </dgm:pt>
    <dgm:pt modelId="{71E3E2E7-DC49-41F1-AE0B-E3E3A676CC7A}" type="pres">
      <dgm:prSet presAssocID="{BEA773C7-80FC-4F66-8889-D8C2A284B497}" presName="Triangle" presStyleLbl="alignNode1" presStyleIdx="3" presStyleCnt="5"/>
      <dgm:spPr/>
    </dgm:pt>
    <dgm:pt modelId="{01C93FAB-0775-4B51-BC79-7B43C55F91D9}" type="pres">
      <dgm:prSet presAssocID="{648B7FE1-41E6-46CB-883B-7B8AD7A6FF76}" presName="sibTrans" presStyleCnt="0"/>
      <dgm:spPr/>
    </dgm:pt>
    <dgm:pt modelId="{741D57CE-A28F-4FD7-B129-C903704DEDE5}" type="pres">
      <dgm:prSet presAssocID="{648B7FE1-41E6-46CB-883B-7B8AD7A6FF76}" presName="space" presStyleCnt="0"/>
      <dgm:spPr/>
    </dgm:pt>
    <dgm:pt modelId="{6F0C8966-B971-44AA-8E9C-D4FD22F7B0D2}" type="pres">
      <dgm:prSet presAssocID="{852272A6-F6F5-49A5-9689-D026A8E7DAE4}" presName="composite" presStyleCnt="0"/>
      <dgm:spPr/>
    </dgm:pt>
    <dgm:pt modelId="{A689BFE5-35B1-429C-904F-462C4C246C1D}" type="pres">
      <dgm:prSet presAssocID="{852272A6-F6F5-49A5-9689-D026A8E7DAE4}" presName="LShape" presStyleLbl="alignNode1" presStyleIdx="4" presStyleCnt="5"/>
      <dgm:spPr/>
    </dgm:pt>
    <dgm:pt modelId="{6B12BB4C-5B4F-4A37-ACF5-386AFD185476}" type="pres">
      <dgm:prSet presAssocID="{852272A6-F6F5-49A5-9689-D026A8E7DAE4}" presName="ParentText" presStyleLbl="revTx" presStyleIdx="2" presStyleCnt="3">
        <dgm:presLayoutVars>
          <dgm:chMax val="0"/>
          <dgm:chPref val="0"/>
          <dgm:bulletEnabled val="1"/>
        </dgm:presLayoutVars>
      </dgm:prSet>
      <dgm:spPr/>
    </dgm:pt>
  </dgm:ptLst>
  <dgm:cxnLst>
    <dgm:cxn modelId="{B84BFB22-8EE8-4205-B63E-A617AEF3C59A}" type="presOf" srcId="{FF8F1A1D-B0F2-40F6-91F5-D0EF94CBE515}" destId="{045717CD-1E7D-4B5E-BD8D-5A34E50C76A3}" srcOrd="0" destOrd="0" presId="urn:microsoft.com/office/officeart/2009/3/layout/StepUpProcess"/>
    <dgm:cxn modelId="{A419F834-BC59-4E34-BA62-E1B14F41CB34}" type="presOf" srcId="{BEA773C7-80FC-4F66-8889-D8C2A284B497}" destId="{B1901AC7-D307-49EE-9295-F031CE2C5A42}" srcOrd="0" destOrd="0" presId="urn:microsoft.com/office/officeart/2009/3/layout/StepUpProcess"/>
    <dgm:cxn modelId="{22D75064-D946-48A8-BD72-96A4F98C0751}" type="presOf" srcId="{AF79AC58-3AF7-48E3-A24D-EBFD04AC6E74}" destId="{C765B051-126F-4988-B8E6-423C15BDCBD7}" srcOrd="0" destOrd="0" presId="urn:microsoft.com/office/officeart/2009/3/layout/StepUpProcess"/>
    <dgm:cxn modelId="{FB3A5078-77DF-4D19-AC4D-5BC2D651C790}" srcId="{FF8F1A1D-B0F2-40F6-91F5-D0EF94CBE515}" destId="{AF79AC58-3AF7-48E3-A24D-EBFD04AC6E74}" srcOrd="0" destOrd="0" parTransId="{A5A01B42-C82E-4F20-8E32-DE949BA09229}" sibTransId="{31A4E7D8-44FC-47A5-AE61-9D5DE2249083}"/>
    <dgm:cxn modelId="{BDF135AC-0DC7-4B1B-A957-9486541D7B27}" srcId="{FF8F1A1D-B0F2-40F6-91F5-D0EF94CBE515}" destId="{BEA773C7-80FC-4F66-8889-D8C2A284B497}" srcOrd="1" destOrd="0" parTransId="{DD469761-892B-4644-81DE-8883ED51D385}" sibTransId="{648B7FE1-41E6-46CB-883B-7B8AD7A6FF76}"/>
    <dgm:cxn modelId="{032873B8-9723-48EE-AEB1-DBFAE275AA27}" srcId="{FF8F1A1D-B0F2-40F6-91F5-D0EF94CBE515}" destId="{852272A6-F6F5-49A5-9689-D026A8E7DAE4}" srcOrd="2" destOrd="0" parTransId="{2ACD176A-6594-403C-829D-9FE91CE413CA}" sibTransId="{9C15FFCE-AC6E-46BE-BF11-F874AAF24160}"/>
    <dgm:cxn modelId="{A2A13FFC-7939-4CCC-BE97-83B0915084FA}" type="presOf" srcId="{852272A6-F6F5-49A5-9689-D026A8E7DAE4}" destId="{6B12BB4C-5B4F-4A37-ACF5-386AFD185476}" srcOrd="0" destOrd="0" presId="urn:microsoft.com/office/officeart/2009/3/layout/StepUpProcess"/>
    <dgm:cxn modelId="{2387A91A-BB6F-47FD-A731-90A8B15FB024}" type="presParOf" srcId="{045717CD-1E7D-4B5E-BD8D-5A34E50C76A3}" destId="{B38704FC-3EAE-4530-8A45-6BF6895A9690}" srcOrd="0" destOrd="0" presId="urn:microsoft.com/office/officeart/2009/3/layout/StepUpProcess"/>
    <dgm:cxn modelId="{251E9641-CA33-45CA-91FE-78BB83C1DD6D}" type="presParOf" srcId="{B38704FC-3EAE-4530-8A45-6BF6895A9690}" destId="{CA63907C-E58C-4A12-AD4C-18D4836538A2}" srcOrd="0" destOrd="0" presId="urn:microsoft.com/office/officeart/2009/3/layout/StepUpProcess"/>
    <dgm:cxn modelId="{8835A91D-D07D-4BD1-9C11-C0A6425C5154}" type="presParOf" srcId="{B38704FC-3EAE-4530-8A45-6BF6895A9690}" destId="{C765B051-126F-4988-B8E6-423C15BDCBD7}" srcOrd="1" destOrd="0" presId="urn:microsoft.com/office/officeart/2009/3/layout/StepUpProcess"/>
    <dgm:cxn modelId="{06DCDB6E-16F5-4366-BC38-1A8A31C7DB84}" type="presParOf" srcId="{B38704FC-3EAE-4530-8A45-6BF6895A9690}" destId="{2AE0EB10-4AA9-439C-B759-66108E974395}" srcOrd="2" destOrd="0" presId="urn:microsoft.com/office/officeart/2009/3/layout/StepUpProcess"/>
    <dgm:cxn modelId="{9572EE46-4942-4D28-9476-15CA8553726C}" type="presParOf" srcId="{045717CD-1E7D-4B5E-BD8D-5A34E50C76A3}" destId="{58F63EE3-62E0-47C6-84CD-DEE5E65919B0}" srcOrd="1" destOrd="0" presId="urn:microsoft.com/office/officeart/2009/3/layout/StepUpProcess"/>
    <dgm:cxn modelId="{07889218-BB5D-4C11-B1D3-2E33D3955C49}" type="presParOf" srcId="{58F63EE3-62E0-47C6-84CD-DEE5E65919B0}" destId="{6F3378D7-48E6-4819-AA21-229EACE80850}" srcOrd="0" destOrd="0" presId="urn:microsoft.com/office/officeart/2009/3/layout/StepUpProcess"/>
    <dgm:cxn modelId="{68DA3D9A-216B-4F16-8072-C68902232FFA}" type="presParOf" srcId="{045717CD-1E7D-4B5E-BD8D-5A34E50C76A3}" destId="{C09C944F-D6CE-456B-907E-E9A710567199}" srcOrd="2" destOrd="0" presId="urn:microsoft.com/office/officeart/2009/3/layout/StepUpProcess"/>
    <dgm:cxn modelId="{9F367BBE-76D1-49D7-92B2-AD11CDD98AA2}" type="presParOf" srcId="{C09C944F-D6CE-456B-907E-E9A710567199}" destId="{38042950-5A26-4526-B13E-614E389E7E99}" srcOrd="0" destOrd="0" presId="urn:microsoft.com/office/officeart/2009/3/layout/StepUpProcess"/>
    <dgm:cxn modelId="{948CEB33-4CBE-4BCD-9ACD-42255233238F}" type="presParOf" srcId="{C09C944F-D6CE-456B-907E-E9A710567199}" destId="{B1901AC7-D307-49EE-9295-F031CE2C5A42}" srcOrd="1" destOrd="0" presId="urn:microsoft.com/office/officeart/2009/3/layout/StepUpProcess"/>
    <dgm:cxn modelId="{F4646B25-21BE-42EC-95AE-840C14A9B0C6}" type="presParOf" srcId="{C09C944F-D6CE-456B-907E-E9A710567199}" destId="{71E3E2E7-DC49-41F1-AE0B-E3E3A676CC7A}" srcOrd="2" destOrd="0" presId="urn:microsoft.com/office/officeart/2009/3/layout/StepUpProcess"/>
    <dgm:cxn modelId="{55A65E53-0942-46D7-A511-49985E5026EE}" type="presParOf" srcId="{045717CD-1E7D-4B5E-BD8D-5A34E50C76A3}" destId="{01C93FAB-0775-4B51-BC79-7B43C55F91D9}" srcOrd="3" destOrd="0" presId="urn:microsoft.com/office/officeart/2009/3/layout/StepUpProcess"/>
    <dgm:cxn modelId="{70AFD341-71FD-476A-979D-F4F8600DBE57}" type="presParOf" srcId="{01C93FAB-0775-4B51-BC79-7B43C55F91D9}" destId="{741D57CE-A28F-4FD7-B129-C903704DEDE5}" srcOrd="0" destOrd="0" presId="urn:microsoft.com/office/officeart/2009/3/layout/StepUpProcess"/>
    <dgm:cxn modelId="{BB316CEA-75DA-4EC2-A2A0-EF63F6926BAF}" type="presParOf" srcId="{045717CD-1E7D-4B5E-BD8D-5A34E50C76A3}" destId="{6F0C8966-B971-44AA-8E9C-D4FD22F7B0D2}" srcOrd="4" destOrd="0" presId="urn:microsoft.com/office/officeart/2009/3/layout/StepUpProcess"/>
    <dgm:cxn modelId="{30B83D1C-65AA-4DF3-838A-ABE9AB5BE1F4}" type="presParOf" srcId="{6F0C8966-B971-44AA-8E9C-D4FD22F7B0D2}" destId="{A689BFE5-35B1-429C-904F-462C4C246C1D}" srcOrd="0" destOrd="0" presId="urn:microsoft.com/office/officeart/2009/3/layout/StepUpProcess"/>
    <dgm:cxn modelId="{188E246D-8FBB-4A52-BD72-601E3C949FFF}" type="presParOf" srcId="{6F0C8966-B971-44AA-8E9C-D4FD22F7B0D2}" destId="{6B12BB4C-5B4F-4A37-ACF5-386AFD185476}" srcOrd="1" destOrd="0" presId="urn:microsoft.com/office/officeart/2009/3/layout/StepUp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A63907C-E58C-4A12-AD4C-18D4836538A2}">
      <dsp:nvSpPr>
        <dsp:cNvPr id="0" name=""/>
        <dsp:cNvSpPr/>
      </dsp:nvSpPr>
      <dsp:spPr>
        <a:xfrm rot="5400000">
          <a:off x="423392" y="989266"/>
          <a:ext cx="1273883" cy="2119713"/>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5B051-126F-4988-B8E6-423C15BDCBD7}">
      <dsp:nvSpPr>
        <dsp:cNvPr id="0" name=""/>
        <dsp:cNvSpPr/>
      </dsp:nvSpPr>
      <dsp:spPr>
        <a:xfrm>
          <a:off x="210749" y="1622604"/>
          <a:ext cx="1913689" cy="167746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n-US" sz="1400" kern="1200"/>
            <a:t>Base Period</a:t>
          </a:r>
        </a:p>
        <a:p>
          <a:pPr marL="0" lvl="0" indent="0" algn="l" defTabSz="622300">
            <a:lnSpc>
              <a:spcPct val="90000"/>
            </a:lnSpc>
            <a:spcBef>
              <a:spcPct val="0"/>
            </a:spcBef>
            <a:spcAft>
              <a:spcPct val="35000"/>
            </a:spcAft>
            <a:buNone/>
          </a:pPr>
          <a:r>
            <a:rPr lang="en-US" sz="1400" kern="1200"/>
            <a:t>Year 0 to Year 5 </a:t>
          </a:r>
        </a:p>
        <a:p>
          <a:pPr marL="0" lvl="0" indent="0" algn="l" defTabSz="622300">
            <a:lnSpc>
              <a:spcPct val="90000"/>
            </a:lnSpc>
            <a:spcBef>
              <a:spcPct val="0"/>
            </a:spcBef>
            <a:spcAft>
              <a:spcPct val="35000"/>
            </a:spcAft>
            <a:buNone/>
          </a:pPr>
          <a:r>
            <a:rPr lang="en-US" sz="1200" kern="1200"/>
            <a:t>Pricing will remain fixed for the full 5-year duration</a:t>
          </a:r>
        </a:p>
      </dsp:txBody>
      <dsp:txXfrm>
        <a:off x="210749" y="1622604"/>
        <a:ext cx="1913689" cy="1677460"/>
      </dsp:txXfrm>
    </dsp:sp>
    <dsp:sp modelId="{2AE0EB10-4AA9-439C-B759-66108E974395}">
      <dsp:nvSpPr>
        <dsp:cNvPr id="0" name=""/>
        <dsp:cNvSpPr/>
      </dsp:nvSpPr>
      <dsp:spPr>
        <a:xfrm>
          <a:off x="1763365" y="833210"/>
          <a:ext cx="361073" cy="361073"/>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38042950-5A26-4526-B13E-614E389E7E99}">
      <dsp:nvSpPr>
        <dsp:cNvPr id="0" name=""/>
        <dsp:cNvSpPr/>
      </dsp:nvSpPr>
      <dsp:spPr>
        <a:xfrm rot="5400000">
          <a:off x="2766121" y="409555"/>
          <a:ext cx="1273883" cy="2119713"/>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1901AC7-D307-49EE-9295-F031CE2C5A42}">
      <dsp:nvSpPr>
        <dsp:cNvPr id="0" name=""/>
        <dsp:cNvSpPr/>
      </dsp:nvSpPr>
      <dsp:spPr>
        <a:xfrm>
          <a:off x="2553478" y="1042893"/>
          <a:ext cx="1913689" cy="167746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t>Option Period 1</a:t>
          </a:r>
        </a:p>
        <a:p>
          <a:pPr marL="0" lvl="0" indent="0" algn="l" defTabSz="711200">
            <a:lnSpc>
              <a:spcPct val="90000"/>
            </a:lnSpc>
            <a:spcBef>
              <a:spcPct val="0"/>
            </a:spcBef>
            <a:spcAft>
              <a:spcPct val="35000"/>
            </a:spcAft>
            <a:buNone/>
          </a:pPr>
          <a:r>
            <a:rPr lang="en-US" sz="1600" kern="1200"/>
            <a:t>Year 6 through Year 10</a:t>
          </a:r>
        </a:p>
        <a:p>
          <a:pPr marL="0" lvl="0" indent="0" algn="l" defTabSz="711200">
            <a:lnSpc>
              <a:spcPct val="90000"/>
            </a:lnSpc>
            <a:spcBef>
              <a:spcPct val="0"/>
            </a:spcBef>
            <a:spcAft>
              <a:spcPct val="35000"/>
            </a:spcAft>
            <a:buNone/>
          </a:pPr>
          <a:r>
            <a:rPr lang="en-US" sz="1200" kern="1200"/>
            <a:t>A maximum increase in pricing of 3% over the base period pricing will be allowed for this period. </a:t>
          </a:r>
        </a:p>
      </dsp:txBody>
      <dsp:txXfrm>
        <a:off x="2553478" y="1042893"/>
        <a:ext cx="1913689" cy="1677460"/>
      </dsp:txXfrm>
    </dsp:sp>
    <dsp:sp modelId="{71E3E2E7-DC49-41F1-AE0B-E3E3A676CC7A}">
      <dsp:nvSpPr>
        <dsp:cNvPr id="0" name=""/>
        <dsp:cNvSpPr/>
      </dsp:nvSpPr>
      <dsp:spPr>
        <a:xfrm>
          <a:off x="4106094" y="253500"/>
          <a:ext cx="361073" cy="361073"/>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A689BFE5-35B1-429C-904F-462C4C246C1D}">
      <dsp:nvSpPr>
        <dsp:cNvPr id="0" name=""/>
        <dsp:cNvSpPr/>
      </dsp:nvSpPr>
      <dsp:spPr>
        <a:xfrm rot="5400000">
          <a:off x="5108851" y="-170154"/>
          <a:ext cx="1273883" cy="2119713"/>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B12BB4C-5B4F-4A37-ACF5-386AFD185476}">
      <dsp:nvSpPr>
        <dsp:cNvPr id="0" name=""/>
        <dsp:cNvSpPr/>
      </dsp:nvSpPr>
      <dsp:spPr>
        <a:xfrm>
          <a:off x="4896208" y="463182"/>
          <a:ext cx="1913689" cy="167746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t>Option Period 2</a:t>
          </a:r>
        </a:p>
        <a:p>
          <a:pPr marL="0" lvl="0" indent="0" algn="l" defTabSz="711200">
            <a:lnSpc>
              <a:spcPct val="90000"/>
            </a:lnSpc>
            <a:spcBef>
              <a:spcPct val="0"/>
            </a:spcBef>
            <a:spcAft>
              <a:spcPct val="35000"/>
            </a:spcAft>
            <a:buNone/>
          </a:pPr>
          <a:r>
            <a:rPr lang="en-US" sz="1600" kern="1200"/>
            <a:t>Year 11 to Year 15</a:t>
          </a:r>
        </a:p>
        <a:p>
          <a:pPr marL="0" lvl="0" indent="0" algn="l" defTabSz="711200">
            <a:lnSpc>
              <a:spcPct val="90000"/>
            </a:lnSpc>
            <a:spcBef>
              <a:spcPct val="0"/>
            </a:spcBef>
            <a:spcAft>
              <a:spcPct val="35000"/>
            </a:spcAft>
            <a:buNone/>
          </a:pPr>
          <a:r>
            <a:rPr lang="en-US" sz="1200" kern="1200"/>
            <a:t>A maximum increase in pricing of 3% over the Option period 1 pricing will be allowed for this period. </a:t>
          </a:r>
        </a:p>
      </dsp:txBody>
      <dsp:txXfrm>
        <a:off x="4896208" y="463182"/>
        <a:ext cx="1913689" cy="1677460"/>
      </dsp:txXfrm>
    </dsp:sp>
  </dsp:spTree>
</dsp:drawing>
</file>

<file path=xl/diagrams/layout1.xml><?xml version="1.0" encoding="utf-8"?>
<dgm:layoutDef xmlns:dgm="http://schemas.openxmlformats.org/drawingml/2006/diagram" xmlns:a="http://schemas.openxmlformats.org/drawingml/2006/main" uniqueId="urn:microsoft.com/office/officeart/2009/3/layout/StepUpProcess">
  <dgm:title val=""/>
  <dgm:desc val=""/>
  <dgm:catLst>
    <dgm:cat type="process" pri="1300"/>
  </dgm:catLst>
  <dgm:sampData>
    <dgm:dataModel>
      <dgm:ptLst>
        <dgm:pt modelId="0" type="doc"/>
        <dgm:pt modelId="10">
          <dgm:prSet phldr="1"/>
        </dgm:pt>
        <dgm:pt modelId="20">
          <dgm:prSet phldr="1"/>
        </dgm:pt>
        <dgm:pt modelId="30">
          <dgm:prSet phldr="1"/>
        </dgm:pt>
      </dgm:ptLst>
      <dgm:cxnLst>
        <dgm:cxn modelId="60" srcId="0" destId="10" srcOrd="0" destOrd="0"/>
        <dgm:cxn modelId="70" srcId="0" destId="20" srcOrd="1" destOrd="0"/>
        <dgm:cxn modelId="80" srcId="0" destId="30" srcOrd="2" destOrd="0"/>
      </dgm:cxnLst>
      <dgm:bg/>
      <dgm:whole/>
    </dgm:dataModel>
  </dgm:sampData>
  <dgm:styleData>
    <dgm:dataModel>
      <dgm:ptLst>
        <dgm:pt modelId="0" type="doc"/>
        <dgm:pt modelId="10">
          <dgm:prSet phldr="1"/>
        </dgm:pt>
        <dgm:pt modelId="20">
          <dgm:prSet phldr="1"/>
        </dgm:pt>
      </dgm:ptLst>
      <dgm:cxnLst>
        <dgm:cxn modelId="60" srcId="0" destId="10" srcOrd="0" destOrd="0"/>
        <dgm:cxn modelId="7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60" srcId="0" destId="10" srcOrd="0" destOrd="0"/>
        <dgm:cxn modelId="70" srcId="0" destId="20" srcOrd="1" destOrd="0"/>
        <dgm:cxn modelId="80" srcId="0" destId="30" srcOrd="2" destOrd="0"/>
        <dgm:cxn modelId="90" srcId="0" destId="40" srcOrd="3" destOrd="0"/>
      </dgm:cxnLst>
      <dgm:bg/>
      <dgm:whole/>
    </dgm:dataModel>
  </dgm:clrData>
  <dgm:layoutNode name="rootnode">
    <dgm:varLst>
      <dgm:chMax/>
      <dgm:chPref/>
      <dgm:dir/>
      <dgm:animLvl val="lvl"/>
    </dgm:varLst>
    <dgm:choose name="Name0">
      <dgm:if name="Name1" func="var" arg="dir" op="equ" val="norm">
        <dgm:alg type="snake">
          <dgm:param type="grDir" val="bL"/>
          <dgm:param type="flowDir" val="row"/>
          <dgm:param type="off" val="off"/>
          <dgm:param type="bkpt" val="fixed"/>
          <dgm:param type="bkPtFixedVal" val="1"/>
        </dgm:alg>
      </dgm:if>
      <dgm:else name="Name2">
        <dgm:alg type="snake">
          <dgm:param type="grDir" val="bR"/>
          <dgm:param type="flowDir" val="row"/>
          <dgm:param type="off" val="off"/>
          <dgm:param type="bkpt" val="fixed"/>
          <dgm:param type="bkPtFixedVal" val="1"/>
        </dgm:alg>
      </dgm:else>
    </dgm:choose>
    <dgm:shape xmlns:r="http://schemas.openxmlformats.org/officeDocument/2006/relationships" r:blip="">
      <dgm:adjLst/>
    </dgm:shape>
    <dgm:constrLst>
      <dgm:constr type="alignOff" forName="rootnode" val="1"/>
      <dgm:constr type="primFontSz" for="des" ptType="node" op="equ" val="65"/>
      <dgm:constr type="w" for="ch" forName="composite" refType="w"/>
      <dgm:constr type="h" for="ch" forName="composite" refType="h"/>
      <dgm:constr type="sp" refType="h" refFor="ch" refForName="composite" op="equ" fact="-0.765"/>
      <dgm:constr type="w" for="ch" forName="sibTrans" refType="w" fact="0.103"/>
      <dgm:constr type="h" for="ch" forName="sibTrans" refType="h" fact="0.103"/>
    </dgm:constrLst>
    <dgm:forEach name="nodesForEach" axis="ch" ptType="node">
      <dgm:layoutNode name="composite">
        <dgm:alg type="composite">
          <dgm:param type="ar" val="0.861"/>
        </dgm:alg>
        <dgm:shape xmlns:r="http://schemas.openxmlformats.org/officeDocument/2006/relationships" r:blip="">
          <dgm:adjLst/>
        </dgm:shape>
        <dgm:choose name="Name3">
          <dgm:if name="Name4" func="var" arg="dir" op="equ" val="norm">
            <dgm:constrLst>
              <dgm:constr type="l" for="ch" forName="LShape" refType="w" fact="0"/>
              <dgm:constr type="t" for="ch" forName="LShape" refType="h" fact="0.2347"/>
              <dgm:constr type="w" for="ch" forName="LShape" refType="w" fact="0.998"/>
              <dgm:constr type="h" for="ch" forName="LShape" refType="h" fact="0.5164"/>
              <dgm:constr type="r" for="ch" forName="ParentText" refType="w"/>
              <dgm:constr type="t" for="ch" forName="ParentText" refType="h" fact="0.32"/>
              <dgm:constr type="w" for="ch" forName="ParentText" refType="w" fact="0.901"/>
              <dgm:constr type="h" for="ch" forName="ParentText" refType="h" fact="0.68"/>
              <dgm:constr type="l" for="ch" forName="Triangle" refType="w" fact="0.83"/>
              <dgm:constr type="t" for="ch" forName="Triangle" refType="h" fact="0"/>
              <dgm:constr type="w" for="ch" forName="Triangle" refType="w" fact="0.17"/>
              <dgm:constr type="h" for="ch" forName="Triangle" refType="w" refFor="ch" refForName="Triangle"/>
            </dgm:constrLst>
          </dgm:if>
          <dgm:else name="Name5">
            <dgm:constrLst>
              <dgm:constr type="l" for="ch" forName="LShape" refType="w" fact="0.002"/>
              <dgm:constr type="t" for="ch" forName="LShape" refType="h" fact="0.2347"/>
              <dgm:constr type="w" for="ch" forName="LShape" refType="w"/>
              <dgm:constr type="h" for="ch" forName="LShape" refType="h" fact="0.5164"/>
              <dgm:constr type="l" for="ch" forName="ParentText" refType="w" fact="0"/>
              <dgm:constr type="t" for="ch" forName="ParentText" refType="h" fact="0.32"/>
              <dgm:constr type="w" for="ch" forName="ParentText" refType="w" fact="0.902"/>
              <dgm:constr type="h" for="ch" forName="ParentText" refType="h" fact="0.68"/>
              <dgm:constr type="l" for="ch" forName="Triangle" refType="w" fact="0"/>
              <dgm:constr type="t" for="ch" forName="Triangle" refType="h" fact="0"/>
              <dgm:constr type="w" for="ch" forName="Triangle" refType="w" fact="0.17"/>
              <dgm:constr type="h" for="ch" forName="Triangle" refType="w" refFor="ch" refForName="Triangle"/>
            </dgm:constrLst>
          </dgm:else>
        </dgm:choose>
        <dgm:layoutNode name="LShape" styleLbl="alignNode1">
          <dgm:alg type="sp"/>
          <dgm:choose name="Name6">
            <dgm:if name="Name7" func="var" arg="dir" op="equ" val="norm">
              <dgm:shape xmlns:r="http://schemas.openxmlformats.org/officeDocument/2006/relationships" rot="90" type="corner" r:blip="">
                <dgm:adjLst>
                  <dgm:adj idx="1" val="0.1612"/>
                  <dgm:adj idx="2" val="0.1611"/>
                </dgm:adjLst>
              </dgm:shape>
            </dgm:if>
            <dgm:else name="Name8">
              <dgm:shape xmlns:r="http://schemas.openxmlformats.org/officeDocument/2006/relationships" rot="180" type="corner" r:blip="">
                <dgm:adjLst>
                  <dgm:adj idx="1" val="0.1612"/>
                  <dgm:adj idx="2" val="0.1611"/>
                </dgm:adjLst>
              </dgm:shape>
            </dgm:else>
          </dgm:choose>
          <dgm:presOf/>
        </dgm:layoutNode>
        <dgm:layoutNode name="ParentText"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choose name="Name9">
          <dgm:if name="Name10" axis="followSib" ptType="node" func="cnt" op="gte" val="1">
            <dgm:layoutNode name="Triangle" styleLbl="alignNode1">
              <dgm:alg type="sp"/>
              <dgm:choose name="Name11">
                <dgm:if name="Name12" func="var" arg="dir" op="equ" val="norm">
                  <dgm:shape xmlns:r="http://schemas.openxmlformats.org/officeDocument/2006/relationships" type="triangle" r:blip="">
                    <dgm:adjLst>
                      <dgm:adj idx="1" val="1"/>
                    </dgm:adjLst>
                  </dgm:shape>
                </dgm:if>
                <dgm:else name="Name13">
                  <dgm:shape xmlns:r="http://schemas.openxmlformats.org/officeDocument/2006/relationships" rot="90" type="triangle" r:blip="">
                    <dgm:adjLst>
                      <dgm:adj idx="1" val="1"/>
                    </dgm:adjLst>
                  </dgm:shape>
                </dgm:else>
              </dgm:choose>
              <dgm:presOf/>
            </dgm:layoutNode>
          </dgm:if>
          <dgm:else name="Name14"/>
        </dgm:choose>
      </dgm:layoutNode>
      <dgm:forEach name="sibTransForEach" axis="followSib" ptType="sibTrans" cnt="1">
        <dgm:layoutNode name="sibTrans">
          <dgm:alg type="composite">
            <dgm:param type="ar" val="0.861"/>
          </dgm:alg>
          <dgm:constrLst>
            <dgm:constr type="w" for="ch" forName="space" refType="w"/>
            <dgm:constr type="h" for="ch" forName="space" refType="w"/>
          </dgm:constrLst>
          <dgm:layoutNode name="space" styleLbl="alignNode1">
            <dgm:alg type="sp"/>
            <dgm:shape xmlns:r="http://schemas.openxmlformats.org/officeDocument/2006/relationships" r:blip="">
              <dgm:adjLst/>
            </dgm:shape>
            <dgm:presOf/>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0</xdr:rowOff>
    </xdr:from>
    <xdr:to>
      <xdr:col>14</xdr:col>
      <xdr:colOff>520700</xdr:colOff>
      <xdr:row>10</xdr:row>
      <xdr:rowOff>101600</xdr:rowOff>
    </xdr:to>
    <xdr:graphicFrame macro="">
      <xdr:nvGraphicFramePr>
        <xdr:cNvPr id="4" name="Diagram 3">
          <a:extLst>
            <a:ext uri="{FF2B5EF4-FFF2-40B4-BE49-F238E27FC236}">
              <a16:creationId xmlns:a16="http://schemas.microsoft.com/office/drawing/2014/main" id="{B1A918B9-1721-4D20-868E-116B12DDB58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2FCF9-6842-4D4D-9050-DFC8CF164ACA}">
  <sheetPr>
    <tabColor rgb="FFFFFF00"/>
  </sheetPr>
  <dimension ref="B1:D10"/>
  <sheetViews>
    <sheetView tabSelected="1" zoomScaleNormal="100" workbookViewId="0">
      <selection activeCell="A11" sqref="A11"/>
    </sheetView>
  </sheetViews>
  <sheetFormatPr defaultColWidth="9" defaultRowHeight="13" x14ac:dyDescent="0.3"/>
  <cols>
    <col min="1" max="1" width="3.6328125" style="5" customWidth="1"/>
    <col min="2" max="2" width="55.6328125" style="5" customWidth="1"/>
    <col min="3" max="3" width="15.81640625" style="5" bestFit="1" customWidth="1"/>
    <col min="4" max="4" width="11.7265625" style="2" hidden="1" customWidth="1"/>
    <col min="5" max="16384" width="9" style="5"/>
  </cols>
  <sheetData>
    <row r="1" spans="2:4" ht="13.5" thickBot="1" x14ac:dyDescent="0.35">
      <c r="D1" s="1" t="s">
        <v>0</v>
      </c>
    </row>
    <row r="2" spans="2:4" ht="15" x14ac:dyDescent="0.3">
      <c r="B2" s="82" t="s">
        <v>1</v>
      </c>
      <c r="C2" s="83"/>
      <c r="D2" s="2">
        <v>1</v>
      </c>
    </row>
    <row r="3" spans="2:4" ht="15.5" x14ac:dyDescent="0.35">
      <c r="B3" s="74" t="s">
        <v>2</v>
      </c>
      <c r="C3" s="75">
        <v>5</v>
      </c>
      <c r="D3" s="2">
        <v>2</v>
      </c>
    </row>
    <row r="4" spans="2:4" ht="15.5" x14ac:dyDescent="0.35">
      <c r="B4" s="74" t="s">
        <v>502</v>
      </c>
      <c r="C4" s="76">
        <v>0.03</v>
      </c>
      <c r="D4" s="2">
        <v>3</v>
      </c>
    </row>
    <row r="5" spans="2:4" ht="47" thickBot="1" x14ac:dyDescent="0.4">
      <c r="B5" s="77" t="s">
        <v>503</v>
      </c>
      <c r="C5" s="78" t="s">
        <v>501</v>
      </c>
      <c r="D5" s="2">
        <v>4</v>
      </c>
    </row>
    <row r="6" spans="2:4" x14ac:dyDescent="0.3">
      <c r="C6" s="69"/>
    </row>
    <row r="7" spans="2:4" x14ac:dyDescent="0.3">
      <c r="C7" s="69"/>
    </row>
    <row r="8" spans="2:4" ht="13.15" customHeight="1" x14ac:dyDescent="0.3">
      <c r="B8" s="84" t="s">
        <v>504</v>
      </c>
      <c r="C8" s="85"/>
      <c r="D8" s="2">
        <v>6</v>
      </c>
    </row>
    <row r="9" spans="2:4" ht="127" customHeight="1" x14ac:dyDescent="0.3">
      <c r="B9" s="85"/>
      <c r="C9" s="85"/>
      <c r="D9" s="2">
        <v>7</v>
      </c>
    </row>
    <row r="10" spans="2:4" x14ac:dyDescent="0.3">
      <c r="B10" s="36"/>
      <c r="C10" s="36"/>
    </row>
  </sheetData>
  <mergeCells count="2">
    <mergeCell ref="B2:C2"/>
    <mergeCell ref="B8:C9"/>
  </mergeCells>
  <pageMargins left="0.7" right="0.7" top="0.75" bottom="0.75" header="0.3" footer="0.3"/>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0DD2-B129-4ADC-B47A-3B8891C0F573}">
  <sheetPr>
    <tabColor theme="9"/>
  </sheetPr>
  <dimension ref="B2:L57"/>
  <sheetViews>
    <sheetView workbookViewId="0"/>
  </sheetViews>
  <sheetFormatPr defaultColWidth="9" defaultRowHeight="13" x14ac:dyDescent="0.3"/>
  <cols>
    <col min="1" max="1" width="3.26953125" style="5" customWidth="1"/>
    <col min="2" max="2" width="8.81640625" style="52" bestFit="1" customWidth="1"/>
    <col min="3" max="3" width="41.7265625" style="5" customWidth="1"/>
    <col min="4" max="4" width="7.26953125" style="5" bestFit="1" customWidth="1"/>
    <col min="5" max="5" width="10" style="5" bestFit="1" customWidth="1"/>
    <col min="6" max="6" width="9" style="5" bestFit="1" customWidth="1"/>
    <col min="7" max="7" width="28.08984375" style="5" bestFit="1" customWidth="1"/>
    <col min="8" max="8" width="10" style="5" bestFit="1" customWidth="1"/>
    <col min="9" max="9" width="94" style="5" customWidth="1"/>
    <col min="10" max="10" width="9" style="5"/>
    <col min="11" max="11" width="9.6328125" style="2" customWidth="1"/>
    <col min="12" max="12" width="10" style="2" customWidth="1"/>
    <col min="13" max="16384" width="9" style="5"/>
  </cols>
  <sheetData>
    <row r="2" spans="2:11" ht="39" x14ac:dyDescent="0.3">
      <c r="B2" s="3" t="s">
        <v>3</v>
      </c>
      <c r="C2" s="3" t="s">
        <v>11</v>
      </c>
      <c r="D2" s="3" t="s">
        <v>12</v>
      </c>
      <c r="E2" s="4" t="s">
        <v>13</v>
      </c>
      <c r="F2" s="4" t="s">
        <v>14</v>
      </c>
      <c r="G2" s="4" t="s">
        <v>15</v>
      </c>
      <c r="H2" s="4" t="s">
        <v>16</v>
      </c>
      <c r="I2" s="3" t="s">
        <v>17</v>
      </c>
      <c r="K2" s="40"/>
    </row>
    <row r="3" spans="2:11" x14ac:dyDescent="0.3">
      <c r="B3" s="7"/>
      <c r="C3" s="7" t="s">
        <v>433</v>
      </c>
      <c r="D3" s="6"/>
      <c r="E3" s="8"/>
      <c r="F3" s="8"/>
      <c r="G3" s="8"/>
      <c r="H3" s="8"/>
      <c r="I3" s="6"/>
      <c r="K3" s="35"/>
    </row>
    <row r="4" spans="2:11" x14ac:dyDescent="0.3">
      <c r="B4" s="43" t="s">
        <v>38</v>
      </c>
      <c r="C4" s="10" t="s">
        <v>434</v>
      </c>
      <c r="D4" s="11">
        <v>131</v>
      </c>
      <c r="E4" s="12">
        <f>D4*12</f>
        <v>1572</v>
      </c>
      <c r="F4" s="13"/>
      <c r="G4" s="14"/>
      <c r="H4" s="12">
        <f t="shared" ref="H4:H44" si="0">G4*D4</f>
        <v>0</v>
      </c>
      <c r="I4" s="59"/>
      <c r="K4" s="35"/>
    </row>
    <row r="5" spans="2:11" x14ac:dyDescent="0.3">
      <c r="B5" s="42" t="s">
        <v>377</v>
      </c>
      <c r="C5" s="10" t="s">
        <v>435</v>
      </c>
      <c r="D5" s="11">
        <v>182</v>
      </c>
      <c r="E5" s="12">
        <f t="shared" ref="E5:E44" si="1">D5*12</f>
        <v>2184</v>
      </c>
      <c r="F5" s="13"/>
      <c r="G5" s="14"/>
      <c r="H5" s="12">
        <f t="shared" si="0"/>
        <v>0</v>
      </c>
      <c r="I5" s="59"/>
      <c r="K5" s="35"/>
    </row>
    <row r="6" spans="2:11" x14ac:dyDescent="0.3">
      <c r="B6" s="42" t="s">
        <v>68</v>
      </c>
      <c r="C6" s="10" t="s">
        <v>436</v>
      </c>
      <c r="D6" s="11">
        <v>3947</v>
      </c>
      <c r="E6" s="12">
        <f t="shared" si="1"/>
        <v>47364</v>
      </c>
      <c r="F6" s="13"/>
      <c r="G6" s="14"/>
      <c r="H6" s="12">
        <f t="shared" si="0"/>
        <v>0</v>
      </c>
      <c r="I6" s="59"/>
      <c r="K6" s="35"/>
    </row>
    <row r="7" spans="2:11" x14ac:dyDescent="0.3">
      <c r="B7" s="43" t="s">
        <v>38</v>
      </c>
      <c r="C7" s="10" t="s">
        <v>437</v>
      </c>
      <c r="D7" s="11">
        <v>1</v>
      </c>
      <c r="E7" s="12">
        <f t="shared" si="1"/>
        <v>12</v>
      </c>
      <c r="F7" s="13"/>
      <c r="G7" s="14"/>
      <c r="H7" s="12">
        <f t="shared" si="0"/>
        <v>0</v>
      </c>
      <c r="I7" s="38"/>
      <c r="K7" s="35"/>
    </row>
    <row r="8" spans="2:11" x14ac:dyDescent="0.3">
      <c r="B8" s="42" t="s">
        <v>174</v>
      </c>
      <c r="C8" s="10" t="s">
        <v>438</v>
      </c>
      <c r="D8" s="11">
        <v>3947</v>
      </c>
      <c r="E8" s="12">
        <f t="shared" si="1"/>
        <v>47364</v>
      </c>
      <c r="F8" s="13"/>
      <c r="G8" s="14"/>
      <c r="H8" s="12">
        <f t="shared" si="0"/>
        <v>0</v>
      </c>
      <c r="I8" s="59"/>
      <c r="K8" s="35"/>
    </row>
    <row r="9" spans="2:11" x14ac:dyDescent="0.3">
      <c r="B9" s="43" t="s">
        <v>38</v>
      </c>
      <c r="C9" s="10" t="s">
        <v>439</v>
      </c>
      <c r="D9" s="11">
        <v>1</v>
      </c>
      <c r="E9" s="12">
        <f t="shared" si="1"/>
        <v>12</v>
      </c>
      <c r="F9" s="13"/>
      <c r="G9" s="14"/>
      <c r="H9" s="12">
        <f t="shared" si="0"/>
        <v>0</v>
      </c>
      <c r="I9" s="59"/>
      <c r="K9" s="35"/>
    </row>
    <row r="10" spans="2:11" x14ac:dyDescent="0.3">
      <c r="B10" s="42" t="s">
        <v>414</v>
      </c>
      <c r="C10" s="10" t="s">
        <v>440</v>
      </c>
      <c r="D10" s="11">
        <v>35</v>
      </c>
      <c r="E10" s="12">
        <f t="shared" si="1"/>
        <v>420</v>
      </c>
      <c r="F10" s="68"/>
      <c r="G10" s="14"/>
      <c r="H10" s="12">
        <f t="shared" si="0"/>
        <v>0</v>
      </c>
      <c r="I10" s="59"/>
    </row>
    <row r="11" spans="2:11" x14ac:dyDescent="0.3">
      <c r="B11" s="43" t="s">
        <v>38</v>
      </c>
      <c r="C11" s="10" t="s">
        <v>441</v>
      </c>
      <c r="D11" s="11">
        <v>1</v>
      </c>
      <c r="E11" s="12">
        <f t="shared" si="1"/>
        <v>12</v>
      </c>
      <c r="F11" s="13"/>
      <c r="G11" s="14"/>
      <c r="H11" s="12">
        <f t="shared" si="0"/>
        <v>0</v>
      </c>
      <c r="I11" s="59"/>
    </row>
    <row r="12" spans="2:11" x14ac:dyDescent="0.3">
      <c r="B12" s="42" t="s">
        <v>442</v>
      </c>
      <c r="C12" s="10" t="s">
        <v>443</v>
      </c>
      <c r="D12" s="11">
        <v>44</v>
      </c>
      <c r="E12" s="12">
        <f t="shared" si="1"/>
        <v>528</v>
      </c>
      <c r="F12" s="13"/>
      <c r="G12" s="14"/>
      <c r="H12" s="12">
        <f t="shared" si="0"/>
        <v>0</v>
      </c>
      <c r="I12" s="38"/>
    </row>
    <row r="13" spans="2:11" x14ac:dyDescent="0.3">
      <c r="B13" s="43" t="s">
        <v>38</v>
      </c>
      <c r="C13" s="10" t="s">
        <v>444</v>
      </c>
      <c r="D13" s="11">
        <v>2</v>
      </c>
      <c r="E13" s="12">
        <f t="shared" si="1"/>
        <v>24</v>
      </c>
      <c r="F13" s="13"/>
      <c r="G13" s="14"/>
      <c r="H13" s="12">
        <f t="shared" si="0"/>
        <v>0</v>
      </c>
      <c r="I13" s="59"/>
    </row>
    <row r="14" spans="2:11" ht="14.5" x14ac:dyDescent="0.35">
      <c r="B14" s="42" t="s">
        <v>445</v>
      </c>
      <c r="C14" s="10" t="s">
        <v>446</v>
      </c>
      <c r="D14" s="11">
        <v>541</v>
      </c>
      <c r="E14" s="12">
        <f t="shared" si="1"/>
        <v>6492</v>
      </c>
      <c r="F14" s="13"/>
      <c r="G14" s="14"/>
      <c r="H14" s="12">
        <f t="shared" si="0"/>
        <v>0</v>
      </c>
      <c r="I14" s="80"/>
    </row>
    <row r="15" spans="2:11" x14ac:dyDescent="0.3">
      <c r="B15" s="42" t="s">
        <v>38</v>
      </c>
      <c r="C15" s="10" t="s">
        <v>447</v>
      </c>
      <c r="D15" s="11">
        <v>37</v>
      </c>
      <c r="E15" s="12">
        <f t="shared" si="1"/>
        <v>444</v>
      </c>
      <c r="F15" s="13"/>
      <c r="G15" s="14"/>
      <c r="H15" s="12">
        <f t="shared" si="0"/>
        <v>0</v>
      </c>
      <c r="I15" s="59"/>
    </row>
    <row r="16" spans="2:11" x14ac:dyDescent="0.3">
      <c r="B16" s="42" t="s">
        <v>448</v>
      </c>
      <c r="C16" s="10" t="s">
        <v>449</v>
      </c>
      <c r="D16" s="11">
        <v>37</v>
      </c>
      <c r="E16" s="12">
        <f t="shared" si="1"/>
        <v>444</v>
      </c>
      <c r="F16" s="13"/>
      <c r="G16" s="14"/>
      <c r="H16" s="12">
        <f t="shared" si="0"/>
        <v>0</v>
      </c>
      <c r="I16" s="59"/>
    </row>
    <row r="17" spans="2:9" x14ac:dyDescent="0.3">
      <c r="B17" s="42" t="s">
        <v>450</v>
      </c>
      <c r="C17" s="10" t="s">
        <v>451</v>
      </c>
      <c r="D17" s="11">
        <v>1</v>
      </c>
      <c r="E17" s="12">
        <f t="shared" si="1"/>
        <v>12</v>
      </c>
      <c r="F17" s="13"/>
      <c r="G17" s="14"/>
      <c r="H17" s="12">
        <f t="shared" si="0"/>
        <v>0</v>
      </c>
      <c r="I17" s="38"/>
    </row>
    <row r="18" spans="2:9" x14ac:dyDescent="0.3">
      <c r="B18" s="42" t="s">
        <v>450</v>
      </c>
      <c r="C18" s="10" t="s">
        <v>452</v>
      </c>
      <c r="D18" s="11">
        <v>4</v>
      </c>
      <c r="E18" s="12">
        <f t="shared" si="1"/>
        <v>48</v>
      </c>
      <c r="F18" s="13"/>
      <c r="G18" s="14"/>
      <c r="H18" s="12">
        <f t="shared" si="0"/>
        <v>0</v>
      </c>
      <c r="I18" s="59"/>
    </row>
    <row r="19" spans="2:9" x14ac:dyDescent="0.3">
      <c r="B19" s="42" t="s">
        <v>453</v>
      </c>
      <c r="C19" s="10" t="s">
        <v>454</v>
      </c>
      <c r="D19" s="11">
        <v>940</v>
      </c>
      <c r="E19" s="12">
        <f t="shared" si="1"/>
        <v>11280</v>
      </c>
      <c r="F19" s="13"/>
      <c r="G19" s="14"/>
      <c r="H19" s="12">
        <f t="shared" si="0"/>
        <v>0</v>
      </c>
      <c r="I19" s="59"/>
    </row>
    <row r="20" spans="2:9" x14ac:dyDescent="0.3">
      <c r="B20" s="42" t="s">
        <v>455</v>
      </c>
      <c r="C20" s="10" t="s">
        <v>456</v>
      </c>
      <c r="D20" s="11">
        <v>17140</v>
      </c>
      <c r="E20" s="12">
        <f t="shared" si="1"/>
        <v>205680</v>
      </c>
      <c r="F20" s="13"/>
      <c r="G20" s="14"/>
      <c r="H20" s="12">
        <f t="shared" si="0"/>
        <v>0</v>
      </c>
      <c r="I20" s="59"/>
    </row>
    <row r="21" spans="2:9" x14ac:dyDescent="0.3">
      <c r="B21" s="42" t="s">
        <v>457</v>
      </c>
      <c r="C21" s="10" t="s">
        <v>458</v>
      </c>
      <c r="D21" s="11">
        <v>163</v>
      </c>
      <c r="E21" s="12">
        <f t="shared" si="1"/>
        <v>1956</v>
      </c>
      <c r="F21" s="13"/>
      <c r="G21" s="14"/>
      <c r="H21" s="12">
        <f t="shared" si="0"/>
        <v>0</v>
      </c>
      <c r="I21" s="59"/>
    </row>
    <row r="22" spans="2:9" x14ac:dyDescent="0.3">
      <c r="B22" s="42" t="s">
        <v>459</v>
      </c>
      <c r="C22" s="10" t="s">
        <v>460</v>
      </c>
      <c r="D22" s="11">
        <v>37</v>
      </c>
      <c r="E22" s="12">
        <f t="shared" si="1"/>
        <v>444</v>
      </c>
      <c r="F22" s="13"/>
      <c r="G22" s="14"/>
      <c r="H22" s="12">
        <f t="shared" si="0"/>
        <v>0</v>
      </c>
      <c r="I22" s="59"/>
    </row>
    <row r="23" spans="2:9" x14ac:dyDescent="0.3">
      <c r="B23" s="42" t="s">
        <v>174</v>
      </c>
      <c r="C23" s="10" t="s">
        <v>461</v>
      </c>
      <c r="D23" s="11">
        <v>227</v>
      </c>
      <c r="E23" s="12">
        <f t="shared" si="1"/>
        <v>2724</v>
      </c>
      <c r="F23" s="13"/>
      <c r="G23" s="14"/>
      <c r="H23" s="12">
        <f t="shared" si="0"/>
        <v>0</v>
      </c>
      <c r="I23" s="59"/>
    </row>
    <row r="24" spans="2:9" x14ac:dyDescent="0.3">
      <c r="B24" s="42" t="s">
        <v>462</v>
      </c>
      <c r="C24" s="10" t="s">
        <v>463</v>
      </c>
      <c r="D24" s="11">
        <v>162</v>
      </c>
      <c r="E24" s="12">
        <f t="shared" si="1"/>
        <v>1944</v>
      </c>
      <c r="F24" s="13"/>
      <c r="G24" s="14"/>
      <c r="H24" s="12">
        <f t="shared" si="0"/>
        <v>0</v>
      </c>
      <c r="I24" s="38"/>
    </row>
    <row r="25" spans="2:9" x14ac:dyDescent="0.3">
      <c r="B25" s="42" t="s">
        <v>464</v>
      </c>
      <c r="C25" s="10" t="s">
        <v>465</v>
      </c>
      <c r="D25" s="11">
        <v>1</v>
      </c>
      <c r="E25" s="12">
        <f t="shared" si="1"/>
        <v>12</v>
      </c>
      <c r="F25" s="13"/>
      <c r="G25" s="14"/>
      <c r="H25" s="12">
        <f t="shared" si="0"/>
        <v>0</v>
      </c>
      <c r="I25" s="38"/>
    </row>
    <row r="26" spans="2:9" x14ac:dyDescent="0.3">
      <c r="B26" s="42" t="s">
        <v>466</v>
      </c>
      <c r="C26" s="10" t="s">
        <v>467</v>
      </c>
      <c r="D26" s="11">
        <v>10581</v>
      </c>
      <c r="E26" s="12">
        <f t="shared" si="1"/>
        <v>126972</v>
      </c>
      <c r="F26" s="13"/>
      <c r="G26" s="14"/>
      <c r="H26" s="12">
        <f t="shared" si="0"/>
        <v>0</v>
      </c>
      <c r="I26" s="59"/>
    </row>
    <row r="27" spans="2:9" x14ac:dyDescent="0.3">
      <c r="B27" s="42" t="s">
        <v>468</v>
      </c>
      <c r="C27" s="10" t="s">
        <v>469</v>
      </c>
      <c r="D27" s="11">
        <v>10</v>
      </c>
      <c r="E27" s="12">
        <f t="shared" si="1"/>
        <v>120</v>
      </c>
      <c r="F27" s="13"/>
      <c r="G27" s="14"/>
      <c r="H27" s="12">
        <f t="shared" si="0"/>
        <v>0</v>
      </c>
      <c r="I27" s="59"/>
    </row>
    <row r="28" spans="2:9" x14ac:dyDescent="0.3">
      <c r="B28" s="42" t="s">
        <v>468</v>
      </c>
      <c r="C28" s="10" t="s">
        <v>470</v>
      </c>
      <c r="D28" s="11">
        <v>1</v>
      </c>
      <c r="E28" s="12">
        <f t="shared" si="1"/>
        <v>12</v>
      </c>
      <c r="F28" s="13"/>
      <c r="G28" s="14"/>
      <c r="H28" s="12">
        <f t="shared" si="0"/>
        <v>0</v>
      </c>
      <c r="I28" s="59"/>
    </row>
    <row r="29" spans="2:9" x14ac:dyDescent="0.3">
      <c r="B29" s="42" t="s">
        <v>471</v>
      </c>
      <c r="C29" s="10" t="s">
        <v>472</v>
      </c>
      <c r="D29" s="11">
        <v>313</v>
      </c>
      <c r="E29" s="12">
        <f t="shared" si="1"/>
        <v>3756</v>
      </c>
      <c r="F29" s="13"/>
      <c r="G29" s="14"/>
      <c r="H29" s="12">
        <f t="shared" si="0"/>
        <v>0</v>
      </c>
      <c r="I29" s="59"/>
    </row>
    <row r="30" spans="2:9" x14ac:dyDescent="0.3">
      <c r="B30" s="43" t="s">
        <v>38</v>
      </c>
      <c r="C30" s="95" t="s">
        <v>473</v>
      </c>
      <c r="D30" s="11">
        <v>19</v>
      </c>
      <c r="E30" s="12">
        <f t="shared" si="1"/>
        <v>228</v>
      </c>
      <c r="F30" s="13"/>
      <c r="G30" s="14"/>
      <c r="H30" s="12">
        <f t="shared" si="0"/>
        <v>0</v>
      </c>
      <c r="I30" s="59"/>
    </row>
    <row r="31" spans="2:9" x14ac:dyDescent="0.3">
      <c r="B31" s="43" t="s">
        <v>38</v>
      </c>
      <c r="C31" s="95" t="s">
        <v>474</v>
      </c>
      <c r="D31" s="11">
        <v>19</v>
      </c>
      <c r="E31" s="12">
        <f t="shared" si="1"/>
        <v>228</v>
      </c>
      <c r="F31" s="13"/>
      <c r="G31" s="14"/>
      <c r="H31" s="12">
        <f t="shared" si="0"/>
        <v>0</v>
      </c>
      <c r="I31" s="59"/>
    </row>
    <row r="32" spans="2:9" x14ac:dyDescent="0.3">
      <c r="B32" s="42" t="s">
        <v>475</v>
      </c>
      <c r="C32" s="10" t="s">
        <v>476</v>
      </c>
      <c r="D32" s="11">
        <v>2</v>
      </c>
      <c r="E32" s="12">
        <f t="shared" si="1"/>
        <v>24</v>
      </c>
      <c r="F32" s="13"/>
      <c r="G32" s="14"/>
      <c r="H32" s="12">
        <f t="shared" si="0"/>
        <v>0</v>
      </c>
      <c r="I32" s="59"/>
    </row>
    <row r="33" spans="2:9" x14ac:dyDescent="0.3">
      <c r="B33" s="42" t="s">
        <v>176</v>
      </c>
      <c r="C33" s="10" t="s">
        <v>477</v>
      </c>
      <c r="D33" s="11">
        <v>15529</v>
      </c>
      <c r="E33" s="12">
        <f t="shared" si="1"/>
        <v>186348</v>
      </c>
      <c r="F33" s="13"/>
      <c r="G33" s="14"/>
      <c r="H33" s="12">
        <f t="shared" si="0"/>
        <v>0</v>
      </c>
      <c r="I33" s="59"/>
    </row>
    <row r="34" spans="2:9" x14ac:dyDescent="0.3">
      <c r="B34" s="42" t="s">
        <v>478</v>
      </c>
      <c r="C34" s="10" t="s">
        <v>479</v>
      </c>
      <c r="D34" s="11">
        <v>5</v>
      </c>
      <c r="E34" s="12">
        <f t="shared" si="1"/>
        <v>60</v>
      </c>
      <c r="F34" s="13"/>
      <c r="G34" s="14"/>
      <c r="H34" s="12">
        <f t="shared" si="0"/>
        <v>0</v>
      </c>
      <c r="I34" s="59"/>
    </row>
    <row r="35" spans="2:9" x14ac:dyDescent="0.3">
      <c r="B35" s="42" t="s">
        <v>466</v>
      </c>
      <c r="C35" s="10" t="s">
        <v>480</v>
      </c>
      <c r="D35" s="11">
        <v>503</v>
      </c>
      <c r="E35" s="12">
        <f t="shared" si="1"/>
        <v>6036</v>
      </c>
      <c r="F35" s="13"/>
      <c r="G35" s="14"/>
      <c r="H35" s="12">
        <f t="shared" si="0"/>
        <v>0</v>
      </c>
      <c r="I35" s="59"/>
    </row>
    <row r="36" spans="2:9" x14ac:dyDescent="0.3">
      <c r="B36" s="42" t="s">
        <v>466</v>
      </c>
      <c r="C36" s="10" t="s">
        <v>481</v>
      </c>
      <c r="D36" s="11">
        <v>289</v>
      </c>
      <c r="E36" s="12">
        <f t="shared" si="1"/>
        <v>3468</v>
      </c>
      <c r="F36" s="13"/>
      <c r="G36" s="14"/>
      <c r="H36" s="12">
        <f t="shared" si="0"/>
        <v>0</v>
      </c>
      <c r="I36" s="59"/>
    </row>
    <row r="37" spans="2:9" x14ac:dyDescent="0.3">
      <c r="B37" s="42" t="s">
        <v>179</v>
      </c>
      <c r="C37" s="10" t="s">
        <v>482</v>
      </c>
      <c r="D37" s="11">
        <v>41</v>
      </c>
      <c r="E37" s="12">
        <f t="shared" si="1"/>
        <v>492</v>
      </c>
      <c r="F37" s="13"/>
      <c r="G37" s="14"/>
      <c r="H37" s="12">
        <f t="shared" si="0"/>
        <v>0</v>
      </c>
      <c r="I37" s="59"/>
    </row>
    <row r="38" spans="2:9" x14ac:dyDescent="0.3">
      <c r="B38" s="42" t="s">
        <v>483</v>
      </c>
      <c r="C38" s="10" t="s">
        <v>484</v>
      </c>
      <c r="D38" s="11">
        <v>21</v>
      </c>
      <c r="E38" s="12">
        <f t="shared" si="1"/>
        <v>252</v>
      </c>
      <c r="F38" s="13"/>
      <c r="G38" s="14"/>
      <c r="H38" s="12">
        <f t="shared" si="0"/>
        <v>0</v>
      </c>
      <c r="I38" s="59"/>
    </row>
    <row r="39" spans="2:9" x14ac:dyDescent="0.3">
      <c r="B39" s="42" t="s">
        <v>485</v>
      </c>
      <c r="C39" s="10" t="s">
        <v>486</v>
      </c>
      <c r="D39" s="11">
        <v>109</v>
      </c>
      <c r="E39" s="12">
        <f t="shared" si="1"/>
        <v>1308</v>
      </c>
      <c r="F39" s="13"/>
      <c r="G39" s="14"/>
      <c r="H39" s="12">
        <f t="shared" si="0"/>
        <v>0</v>
      </c>
      <c r="I39" s="59"/>
    </row>
    <row r="40" spans="2:9" x14ac:dyDescent="0.3">
      <c r="B40" s="42" t="s">
        <v>179</v>
      </c>
      <c r="C40" s="10" t="s">
        <v>487</v>
      </c>
      <c r="D40" s="11">
        <v>161</v>
      </c>
      <c r="E40" s="12">
        <f t="shared" si="1"/>
        <v>1932</v>
      </c>
      <c r="F40" s="13"/>
      <c r="G40" s="14"/>
      <c r="H40" s="12">
        <f t="shared" si="0"/>
        <v>0</v>
      </c>
      <c r="I40" s="59"/>
    </row>
    <row r="41" spans="2:9" x14ac:dyDescent="0.3">
      <c r="B41" s="42" t="s">
        <v>488</v>
      </c>
      <c r="C41" s="10" t="s">
        <v>489</v>
      </c>
      <c r="D41" s="11">
        <v>6</v>
      </c>
      <c r="E41" s="12">
        <f t="shared" si="1"/>
        <v>72</v>
      </c>
      <c r="F41" s="13"/>
      <c r="G41" s="14"/>
      <c r="H41" s="12">
        <f t="shared" si="0"/>
        <v>0</v>
      </c>
      <c r="I41" s="59"/>
    </row>
    <row r="42" spans="2:9" x14ac:dyDescent="0.3">
      <c r="B42" s="42" t="s">
        <v>448</v>
      </c>
      <c r="C42" s="10" t="s">
        <v>490</v>
      </c>
      <c r="D42" s="11">
        <v>37</v>
      </c>
      <c r="E42" s="12">
        <f t="shared" si="1"/>
        <v>444</v>
      </c>
      <c r="F42" s="13"/>
      <c r="G42" s="14"/>
      <c r="H42" s="12">
        <f t="shared" si="0"/>
        <v>0</v>
      </c>
      <c r="I42" s="59"/>
    </row>
    <row r="43" spans="2:9" x14ac:dyDescent="0.3">
      <c r="B43" s="43" t="s">
        <v>38</v>
      </c>
      <c r="C43" s="10" t="s">
        <v>491</v>
      </c>
      <c r="D43" s="11">
        <v>2896</v>
      </c>
      <c r="E43" s="12">
        <f t="shared" si="1"/>
        <v>34752</v>
      </c>
      <c r="F43" s="13"/>
      <c r="G43" s="14"/>
      <c r="H43" s="12">
        <f t="shared" si="0"/>
        <v>0</v>
      </c>
      <c r="I43" s="59"/>
    </row>
    <row r="44" spans="2:9" x14ac:dyDescent="0.3">
      <c r="B44" s="42" t="s">
        <v>442</v>
      </c>
      <c r="C44" s="10" t="s">
        <v>492</v>
      </c>
      <c r="D44" s="11">
        <v>411</v>
      </c>
      <c r="E44" s="12">
        <f t="shared" si="1"/>
        <v>4932</v>
      </c>
      <c r="F44" s="13"/>
      <c r="G44" s="14"/>
      <c r="H44" s="12">
        <f t="shared" si="0"/>
        <v>0</v>
      </c>
      <c r="I44" s="59"/>
    </row>
    <row r="45" spans="2:9" ht="52" x14ac:dyDescent="0.3">
      <c r="B45" s="43"/>
      <c r="C45" s="16" t="s">
        <v>28</v>
      </c>
      <c r="D45" s="10"/>
      <c r="E45" s="12"/>
      <c r="F45" s="12"/>
      <c r="G45" s="17"/>
      <c r="H45" s="12"/>
    </row>
    <row r="46" spans="2:9" ht="78" x14ac:dyDescent="0.3">
      <c r="B46" s="42"/>
      <c r="C46" s="66" t="s">
        <v>499</v>
      </c>
      <c r="D46" s="10"/>
      <c r="E46" s="65"/>
      <c r="F46" s="12"/>
      <c r="G46" s="17"/>
      <c r="H46" s="12"/>
      <c r="I46" s="67" t="s">
        <v>500</v>
      </c>
    </row>
    <row r="47" spans="2:9" x14ac:dyDescent="0.3">
      <c r="B47" s="42" t="s">
        <v>493</v>
      </c>
      <c r="C47" s="48" t="s">
        <v>494</v>
      </c>
      <c r="D47" s="13"/>
      <c r="E47" s="13"/>
      <c r="F47" s="13"/>
      <c r="G47" s="14"/>
      <c r="H47" s="12">
        <f>G47*D47</f>
        <v>0</v>
      </c>
      <c r="I47" s="59"/>
    </row>
    <row r="48" spans="2:9" ht="26" x14ac:dyDescent="0.3">
      <c r="B48" s="42" t="s">
        <v>495</v>
      </c>
      <c r="C48" s="48" t="s">
        <v>496</v>
      </c>
      <c r="D48" s="13"/>
      <c r="E48" s="13"/>
      <c r="F48" s="13"/>
      <c r="G48" s="14"/>
      <c r="H48" s="12">
        <f>G48*D48</f>
        <v>0</v>
      </c>
      <c r="I48" s="59"/>
    </row>
    <row r="49" spans="2:9" x14ac:dyDescent="0.3">
      <c r="B49" s="42" t="s">
        <v>38</v>
      </c>
      <c r="C49" s="48" t="s">
        <v>497</v>
      </c>
      <c r="D49" s="13"/>
      <c r="E49" s="13"/>
      <c r="F49" s="13"/>
      <c r="G49" s="14"/>
      <c r="H49" s="12">
        <f>G49*D49</f>
        <v>0</v>
      </c>
      <c r="I49" s="59"/>
    </row>
    <row r="50" spans="2:9" x14ac:dyDescent="0.3">
      <c r="B50" s="10"/>
      <c r="C50" s="24"/>
      <c r="D50" s="10"/>
      <c r="E50" s="25"/>
      <c r="F50" s="25"/>
      <c r="G50" s="26" t="s">
        <v>42</v>
      </c>
      <c r="H50" s="27">
        <f>12*(SUM(H47:H49)+SUM(H4:H44))</f>
        <v>0</v>
      </c>
      <c r="I50" s="10" t="s">
        <v>43</v>
      </c>
    </row>
    <row r="51" spans="2:9" x14ac:dyDescent="0.3">
      <c r="B51" s="10"/>
      <c r="C51" s="24"/>
      <c r="D51" s="10"/>
      <c r="E51" s="26"/>
      <c r="F51" s="28"/>
      <c r="G51" s="26" t="s">
        <v>506</v>
      </c>
      <c r="H51" s="27">
        <f>H50*5</f>
        <v>0</v>
      </c>
      <c r="I51" s="10" t="s">
        <v>507</v>
      </c>
    </row>
    <row r="52" spans="2:9" x14ac:dyDescent="0.3">
      <c r="B52" s="10"/>
      <c r="C52" s="10"/>
      <c r="D52" s="10"/>
      <c r="E52" s="10"/>
      <c r="F52" s="10"/>
      <c r="G52" s="29" t="s">
        <v>44</v>
      </c>
      <c r="H52" s="27">
        <f>H50*1.03*5</f>
        <v>0</v>
      </c>
      <c r="I52" s="10" t="s">
        <v>508</v>
      </c>
    </row>
    <row r="53" spans="2:9" x14ac:dyDescent="0.3">
      <c r="B53" s="10"/>
      <c r="C53" s="10"/>
      <c r="D53" s="10"/>
      <c r="E53" s="10"/>
      <c r="F53" s="10"/>
      <c r="G53" s="29" t="s">
        <v>45</v>
      </c>
      <c r="H53" s="27">
        <f>((H50*1.03)*1.03)*5</f>
        <v>0</v>
      </c>
      <c r="I53" s="10" t="s">
        <v>509</v>
      </c>
    </row>
    <row r="55" spans="2:9" x14ac:dyDescent="0.3">
      <c r="B55" s="88" t="s">
        <v>3</v>
      </c>
      <c r="C55" s="88" t="s">
        <v>4</v>
      </c>
      <c r="D55" s="89" t="str">
        <f>C57</f>
        <v>Disbursement Services</v>
      </c>
      <c r="E55" s="89"/>
      <c r="F55" s="89"/>
      <c r="G55" s="89"/>
      <c r="H55" s="89"/>
      <c r="I55" s="88" t="s">
        <v>17</v>
      </c>
    </row>
    <row r="56" spans="2:9" ht="39" x14ac:dyDescent="0.3">
      <c r="B56" s="88"/>
      <c r="C56" s="88"/>
      <c r="D56" s="73" t="s">
        <v>46</v>
      </c>
      <c r="E56" s="73" t="s">
        <v>7</v>
      </c>
      <c r="F56" s="73" t="s">
        <v>505</v>
      </c>
      <c r="G56" s="73" t="s">
        <v>47</v>
      </c>
      <c r="H56" s="73" t="s">
        <v>48</v>
      </c>
      <c r="I56" s="88"/>
    </row>
    <row r="57" spans="2:9" ht="26" x14ac:dyDescent="0.3">
      <c r="B57" s="39" t="s">
        <v>498</v>
      </c>
      <c r="C57" s="31" t="str">
        <f>C3</f>
        <v>Disbursement Services</v>
      </c>
      <c r="D57" s="32">
        <v>1</v>
      </c>
      <c r="E57" s="33">
        <f>D57*H50</f>
        <v>0</v>
      </c>
      <c r="F57" s="33">
        <f>D57*H51</f>
        <v>0</v>
      </c>
      <c r="G57" s="33">
        <f>D57*H52</f>
        <v>0</v>
      </c>
      <c r="H57" s="33">
        <f>D57*H53</f>
        <v>0</v>
      </c>
      <c r="I57" s="38"/>
    </row>
  </sheetData>
  <mergeCells count="4">
    <mergeCell ref="B55:B56"/>
    <mergeCell ref="C55:C56"/>
    <mergeCell ref="D55:H55"/>
    <mergeCell ref="I55:I56"/>
  </mergeCells>
  <dataValidations count="1">
    <dataValidation type="list" allowBlank="1" showInputMessage="1" showErrorMessage="1" sqref="F47:F49 F4:F44" xr:uid="{AD5F8672-9DB2-45CA-BC85-B8BD4B343ACD}">
      <formula1>$K$13:$K$16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7C1F-0C76-4F74-A9A3-5718CF143F7C}">
  <sheetPr>
    <tabColor theme="4" tint="0.59999389629810485"/>
  </sheetPr>
  <dimension ref="B2:H13"/>
  <sheetViews>
    <sheetView topLeftCell="D1" zoomScale="150" zoomScaleNormal="150" workbookViewId="0">
      <selection activeCell="E16" sqref="E16"/>
    </sheetView>
  </sheetViews>
  <sheetFormatPr defaultColWidth="9" defaultRowHeight="14" x14ac:dyDescent="0.3"/>
  <cols>
    <col min="1" max="1" width="3.6328125" style="53" customWidth="1"/>
    <col min="2" max="2" width="18.6328125" style="53" bestFit="1" customWidth="1"/>
    <col min="3" max="3" width="36.26953125" style="53" bestFit="1" customWidth="1"/>
    <col min="4" max="8" width="11.6328125" style="53" customWidth="1"/>
    <col min="9" max="16384" width="9" style="53"/>
  </cols>
  <sheetData>
    <row r="2" spans="2:8" x14ac:dyDescent="0.3">
      <c r="B2" s="88" t="s">
        <v>3</v>
      </c>
      <c r="C2" s="88" t="s">
        <v>4</v>
      </c>
      <c r="D2" s="86" t="s">
        <v>5</v>
      </c>
      <c r="E2" s="86"/>
      <c r="F2" s="86"/>
      <c r="G2" s="86"/>
      <c r="H2" s="86"/>
    </row>
    <row r="3" spans="2:8" s="54" customFormat="1" ht="39" x14ac:dyDescent="0.35">
      <c r="B3" s="88"/>
      <c r="C3" s="88"/>
      <c r="D3" s="73" t="s">
        <v>6</v>
      </c>
      <c r="E3" s="73" t="s">
        <v>7</v>
      </c>
      <c r="F3" s="73" t="s">
        <v>505</v>
      </c>
      <c r="G3" s="73" t="s">
        <v>8</v>
      </c>
      <c r="H3" s="73" t="s">
        <v>9</v>
      </c>
    </row>
    <row r="4" spans="2:8" x14ac:dyDescent="0.3">
      <c r="B4" s="31" t="str">
        <f>'General Services'!B29</f>
        <v>00 &amp; 01</v>
      </c>
      <c r="C4" s="31" t="str">
        <f>'General Services'!C29</f>
        <v>General Services &amp; Balance Services</v>
      </c>
      <c r="D4" s="32" t="e">
        <f>E4/$E$12</f>
        <v>#DIV/0!</v>
      </c>
      <c r="E4" s="33">
        <f>'General Services'!E29</f>
        <v>0</v>
      </c>
      <c r="F4" s="33">
        <f>'General Services'!F29</f>
        <v>0</v>
      </c>
      <c r="G4" s="33">
        <f>'General Services'!G29</f>
        <v>0</v>
      </c>
      <c r="H4" s="33">
        <f>'General Services'!H29</f>
        <v>0</v>
      </c>
    </row>
    <row r="5" spans="2:8" x14ac:dyDescent="0.3">
      <c r="B5" s="31" t="str">
        <f>'Lockbox Services'!B83</f>
        <v>05 &amp; 20</v>
      </c>
      <c r="C5" s="31" t="str">
        <f>'Lockbox Services'!C83</f>
        <v>Lockbox Services</v>
      </c>
      <c r="D5" s="32" t="e">
        <f t="shared" ref="D5:D11" si="0">E5/$E$12</f>
        <v>#DIV/0!</v>
      </c>
      <c r="E5" s="33">
        <f>'Lockbox Services'!E83</f>
        <v>0</v>
      </c>
      <c r="F5" s="33">
        <f>'Lockbox Services'!F83</f>
        <v>0</v>
      </c>
      <c r="G5" s="33">
        <f>'Lockbox Services'!G83</f>
        <v>0</v>
      </c>
      <c r="H5" s="33">
        <f>'Lockbox Services'!H83</f>
        <v>0</v>
      </c>
    </row>
    <row r="6" spans="2:8" x14ac:dyDescent="0.3">
      <c r="B6" s="31" t="str">
        <f>'Investment Services'!B17</f>
        <v>45</v>
      </c>
      <c r="C6" s="31" t="str">
        <f>'Investment Services'!C17</f>
        <v>Investment Services</v>
      </c>
      <c r="D6" s="32" t="e">
        <f t="shared" si="0"/>
        <v>#DIV/0!</v>
      </c>
      <c r="E6" s="33">
        <f>'Investment Services'!E17</f>
        <v>0</v>
      </c>
      <c r="F6" s="33">
        <f>'Investment Services'!F17</f>
        <v>0</v>
      </c>
      <c r="G6" s="33">
        <f>'Investment Services'!G17</f>
        <v>0</v>
      </c>
      <c r="H6" s="33">
        <f>'Investment Services'!H17</f>
        <v>0</v>
      </c>
    </row>
    <row r="7" spans="2:8" x14ac:dyDescent="0.3">
      <c r="B7" s="31" t="str">
        <f>'Reconciliation Services'!B38</f>
        <v>01, 40, 20 &amp;15</v>
      </c>
      <c r="C7" s="31" t="str">
        <f>'Reconciliation Services'!C38</f>
        <v>Reconciliation Services</v>
      </c>
      <c r="D7" s="32" t="e">
        <f t="shared" si="0"/>
        <v>#DIV/0!</v>
      </c>
      <c r="E7" s="33">
        <f>'Reconciliation Services'!E38</f>
        <v>0</v>
      </c>
      <c r="F7" s="33">
        <f>'Reconciliation Services'!F38</f>
        <v>0</v>
      </c>
      <c r="G7" s="33">
        <f>'Reconciliation Services'!G38</f>
        <v>0</v>
      </c>
      <c r="H7" s="33">
        <f>'Reconciliation Services'!H38</f>
        <v>0</v>
      </c>
    </row>
    <row r="8" spans="2:8" x14ac:dyDescent="0.3">
      <c r="B8" s="31" t="str">
        <f>'Electronic Pmt Services'!B87</f>
        <v>25, 01, 35 &amp; 30</v>
      </c>
      <c r="C8" s="31" t="str">
        <f>'Electronic Pmt Services'!C87</f>
        <v>Electronic Payment Services</v>
      </c>
      <c r="D8" s="32" t="e">
        <f t="shared" si="0"/>
        <v>#DIV/0!</v>
      </c>
      <c r="E8" s="33">
        <f>'Electronic Pmt Services'!E87</f>
        <v>0</v>
      </c>
      <c r="F8" s="33">
        <f>'Electronic Pmt Services'!F87</f>
        <v>0</v>
      </c>
      <c r="G8" s="33">
        <f>'Electronic Pmt Services'!G87</f>
        <v>0</v>
      </c>
      <c r="H8" s="33">
        <f>'Electronic Pmt Services'!H87</f>
        <v>0</v>
      </c>
    </row>
    <row r="9" spans="2:8" x14ac:dyDescent="0.3">
      <c r="B9" s="31" t="str">
        <f>'Information &amp; File Services'!B51</f>
        <v>30, 01, 20, 40, 31, &amp; 32</v>
      </c>
      <c r="C9" s="31" t="str">
        <f>'Information &amp; File Services'!C51</f>
        <v>Data File Transmission &amp; Information Reporting</v>
      </c>
      <c r="D9" s="32" t="e">
        <f t="shared" si="0"/>
        <v>#DIV/0!</v>
      </c>
      <c r="E9" s="33">
        <f>'Information &amp; File Services'!E51</f>
        <v>0</v>
      </c>
      <c r="F9" s="33">
        <f>'Information &amp; File Services'!F51</f>
        <v>0</v>
      </c>
      <c r="G9" s="33">
        <f>'Information &amp; File Services'!G51</f>
        <v>0</v>
      </c>
      <c r="H9" s="33">
        <f>'Information &amp; File Services'!H51</f>
        <v>0</v>
      </c>
    </row>
    <row r="10" spans="2:8" x14ac:dyDescent="0.3">
      <c r="B10" s="31" t="str">
        <f>'Depository Services'!B54</f>
        <v>01, 10, &amp; 60</v>
      </c>
      <c r="C10" s="31" t="str">
        <f>'Depository Services'!C54</f>
        <v>Depository Services</v>
      </c>
      <c r="D10" s="32" t="e">
        <f t="shared" si="0"/>
        <v>#DIV/0!</v>
      </c>
      <c r="E10" s="33">
        <f>'Depository Services'!E54</f>
        <v>0</v>
      </c>
      <c r="F10" s="33">
        <f>'Depository Services'!F54</f>
        <v>0</v>
      </c>
      <c r="G10" s="33">
        <f>'Depository Services'!G54</f>
        <v>0</v>
      </c>
      <c r="H10" s="33">
        <f>'Depository Services'!H54</f>
        <v>0</v>
      </c>
    </row>
    <row r="11" spans="2:8" x14ac:dyDescent="0.3">
      <c r="B11" s="31" t="str">
        <f>'Disbursement Services'!B57</f>
        <v>15, 31, 01, 05, &amp; 10</v>
      </c>
      <c r="C11" s="31" t="str">
        <f>'Disbursement Services'!C57</f>
        <v>Disbursement Services</v>
      </c>
      <c r="D11" s="32" t="e">
        <f t="shared" si="0"/>
        <v>#DIV/0!</v>
      </c>
      <c r="E11" s="33">
        <f>'Disbursement Services'!E57</f>
        <v>0</v>
      </c>
      <c r="F11" s="33">
        <f>'Disbursement Services'!F57</f>
        <v>0</v>
      </c>
      <c r="G11" s="33">
        <f>'Disbursement Services'!G57</f>
        <v>0</v>
      </c>
      <c r="H11" s="33">
        <f>'Disbursement Services'!H57</f>
        <v>0</v>
      </c>
    </row>
    <row r="12" spans="2:8" x14ac:dyDescent="0.3">
      <c r="B12" s="31"/>
      <c r="C12" s="31"/>
      <c r="D12" s="56" t="e">
        <f t="shared" ref="D12:H12" si="1">SUM(D4:D11)</f>
        <v>#DIV/0!</v>
      </c>
      <c r="E12" s="55">
        <f>SUM(E4:E11)</f>
        <v>0</v>
      </c>
      <c r="F12" s="55">
        <f t="shared" si="1"/>
        <v>0</v>
      </c>
      <c r="G12" s="55">
        <f t="shared" si="1"/>
        <v>0</v>
      </c>
      <c r="H12" s="55">
        <f t="shared" si="1"/>
        <v>0</v>
      </c>
    </row>
    <row r="13" spans="2:8" x14ac:dyDescent="0.3">
      <c r="B13" s="31"/>
      <c r="C13" s="31"/>
      <c r="D13" s="87" t="s">
        <v>10</v>
      </c>
      <c r="E13" s="87"/>
      <c r="F13" s="87"/>
      <c r="G13" s="87"/>
      <c r="H13" s="87"/>
    </row>
  </sheetData>
  <mergeCells count="4">
    <mergeCell ref="D2:H2"/>
    <mergeCell ref="D13:H13"/>
    <mergeCell ref="B2:B3"/>
    <mergeCell ref="C2:C3"/>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9A56D-45DD-4C1E-A381-C1D5F306B49B}">
  <sheetPr>
    <tabColor theme="9"/>
  </sheetPr>
  <dimension ref="B2:L29"/>
  <sheetViews>
    <sheetView zoomScale="110" zoomScaleNormal="110" workbookViewId="0">
      <selection activeCell="A16" sqref="A16:XFD16"/>
    </sheetView>
  </sheetViews>
  <sheetFormatPr defaultColWidth="9" defaultRowHeight="13" x14ac:dyDescent="0.3"/>
  <cols>
    <col min="1" max="1" width="3.6328125" style="5" customWidth="1"/>
    <col min="2" max="2" width="8.81640625" style="34" bestFit="1" customWidth="1"/>
    <col min="3" max="3" width="55.08984375" style="5" bestFit="1" customWidth="1"/>
    <col min="4" max="4" width="12.08984375" style="5" bestFit="1" customWidth="1"/>
    <col min="5" max="6" width="11.26953125" style="5" bestFit="1" customWidth="1"/>
    <col min="7" max="7" width="28.08984375" style="5" bestFit="1" customWidth="1"/>
    <col min="8" max="8" width="14.26953125" style="5" bestFit="1" customWidth="1"/>
    <col min="9" max="9" width="110" style="5" bestFit="1" customWidth="1"/>
    <col min="10" max="10" width="2.26953125" style="5" customWidth="1"/>
    <col min="11" max="11" width="31.08984375" style="2" hidden="1" customWidth="1"/>
    <col min="12" max="12" width="12.08984375" style="2" customWidth="1"/>
    <col min="13" max="16384" width="9" style="5"/>
  </cols>
  <sheetData>
    <row r="2" spans="2:11" ht="26" x14ac:dyDescent="0.3">
      <c r="B2" s="3" t="s">
        <v>3</v>
      </c>
      <c r="C2" s="3" t="s">
        <v>11</v>
      </c>
      <c r="D2" s="3" t="s">
        <v>12</v>
      </c>
      <c r="E2" s="4" t="s">
        <v>13</v>
      </c>
      <c r="F2" s="4" t="s">
        <v>14</v>
      </c>
      <c r="G2" s="4" t="s">
        <v>15</v>
      </c>
      <c r="H2" s="4" t="s">
        <v>16</v>
      </c>
      <c r="I2" s="3" t="s">
        <v>17</v>
      </c>
      <c r="K2" s="72"/>
    </row>
    <row r="3" spans="2:11" x14ac:dyDescent="0.3">
      <c r="B3" s="6"/>
      <c r="C3" s="7" t="s">
        <v>18</v>
      </c>
      <c r="D3" s="6"/>
      <c r="E3" s="8"/>
      <c r="F3" s="8"/>
      <c r="G3" s="8"/>
      <c r="H3" s="8"/>
      <c r="I3" s="6"/>
      <c r="K3" s="35"/>
    </row>
    <row r="4" spans="2:11" x14ac:dyDescent="0.3">
      <c r="B4" s="9" t="s">
        <v>19</v>
      </c>
      <c r="C4" s="10" t="s">
        <v>20</v>
      </c>
      <c r="D4" s="11">
        <v>21</v>
      </c>
      <c r="E4" s="12">
        <f>D4*12</f>
        <v>252</v>
      </c>
      <c r="F4" s="13"/>
      <c r="G4" s="14"/>
      <c r="H4" s="12">
        <f t="shared" ref="H4:H9" si="0">D4*G4</f>
        <v>0</v>
      </c>
      <c r="I4" s="13"/>
      <c r="K4" s="35"/>
    </row>
    <row r="5" spans="2:11" x14ac:dyDescent="0.3">
      <c r="B5" s="9" t="s">
        <v>19</v>
      </c>
      <c r="C5" s="10" t="s">
        <v>21</v>
      </c>
      <c r="D5" s="11">
        <v>1</v>
      </c>
      <c r="E5" s="12">
        <f t="shared" ref="E5:E9" si="1">D5*12</f>
        <v>12</v>
      </c>
      <c r="F5" s="13"/>
      <c r="G5" s="14"/>
      <c r="H5" s="12">
        <f t="shared" si="0"/>
        <v>0</v>
      </c>
      <c r="I5" s="13"/>
      <c r="K5" s="35"/>
    </row>
    <row r="6" spans="2:11" x14ac:dyDescent="0.3">
      <c r="B6" s="9" t="s">
        <v>19</v>
      </c>
      <c r="C6" s="10" t="s">
        <v>22</v>
      </c>
      <c r="D6" s="11">
        <v>8</v>
      </c>
      <c r="E6" s="12">
        <f t="shared" si="1"/>
        <v>96</v>
      </c>
      <c r="F6" s="13"/>
      <c r="G6" s="14"/>
      <c r="H6" s="12">
        <f t="shared" si="0"/>
        <v>0</v>
      </c>
      <c r="I6" s="13"/>
      <c r="K6" s="35"/>
    </row>
    <row r="7" spans="2:11" x14ac:dyDescent="0.3">
      <c r="B7" s="9" t="s">
        <v>23</v>
      </c>
      <c r="C7" s="10" t="s">
        <v>24</v>
      </c>
      <c r="D7" s="11">
        <v>14</v>
      </c>
      <c r="E7" s="12">
        <f t="shared" si="1"/>
        <v>168</v>
      </c>
      <c r="F7" s="13"/>
      <c r="G7" s="14"/>
      <c r="H7" s="12">
        <f t="shared" si="0"/>
        <v>0</v>
      </c>
      <c r="I7" s="13"/>
      <c r="K7" s="35"/>
    </row>
    <row r="8" spans="2:11" x14ac:dyDescent="0.3">
      <c r="B8" s="9" t="s">
        <v>25</v>
      </c>
      <c r="C8" s="10" t="s">
        <v>26</v>
      </c>
      <c r="D8" s="11">
        <v>1</v>
      </c>
      <c r="E8" s="12">
        <f t="shared" si="1"/>
        <v>12</v>
      </c>
      <c r="F8" s="13"/>
      <c r="G8" s="14"/>
      <c r="H8" s="12">
        <f t="shared" si="0"/>
        <v>0</v>
      </c>
      <c r="I8" s="13"/>
      <c r="K8" s="35"/>
    </row>
    <row r="9" spans="2:11" x14ac:dyDescent="0.3">
      <c r="B9" s="9" t="s">
        <v>23</v>
      </c>
      <c r="C9" s="10" t="s">
        <v>27</v>
      </c>
      <c r="D9" s="11">
        <v>14</v>
      </c>
      <c r="E9" s="12">
        <f t="shared" si="1"/>
        <v>168</v>
      </c>
      <c r="F9" s="13"/>
      <c r="G9" s="14"/>
      <c r="H9" s="12">
        <f t="shared" si="0"/>
        <v>0</v>
      </c>
      <c r="I9" s="13"/>
      <c r="K9" s="35"/>
    </row>
    <row r="10" spans="2:11" ht="39" x14ac:dyDescent="0.3">
      <c r="B10" s="15"/>
      <c r="C10" s="16" t="s">
        <v>28</v>
      </c>
      <c r="D10" s="10"/>
      <c r="E10" s="12"/>
      <c r="F10" s="12"/>
      <c r="G10" s="17"/>
      <c r="H10" s="12"/>
      <c r="I10" s="18"/>
    </row>
    <row r="11" spans="2:11" x14ac:dyDescent="0.3">
      <c r="B11" s="19"/>
      <c r="C11" s="81">
        <v>1</v>
      </c>
      <c r="D11" s="13"/>
      <c r="E11" s="13"/>
      <c r="F11" s="13"/>
      <c r="G11" s="20"/>
      <c r="H11" s="12">
        <f>D11*G11</f>
        <v>0</v>
      </c>
      <c r="I11" s="13"/>
      <c r="K11" s="1" t="s">
        <v>29</v>
      </c>
    </row>
    <row r="12" spans="2:11" x14ac:dyDescent="0.3">
      <c r="B12" s="19"/>
      <c r="C12" s="81">
        <v>2</v>
      </c>
      <c r="D12" s="13"/>
      <c r="E12" s="13"/>
      <c r="F12" s="13"/>
      <c r="G12" s="20"/>
      <c r="H12" s="12">
        <f>D12*G12</f>
        <v>0</v>
      </c>
      <c r="I12" s="13"/>
      <c r="K12" s="2" t="s">
        <v>30</v>
      </c>
    </row>
    <row r="13" spans="2:11" x14ac:dyDescent="0.3">
      <c r="B13" s="19"/>
      <c r="C13" s="81">
        <v>3</v>
      </c>
      <c r="D13" s="13"/>
      <c r="E13" s="13"/>
      <c r="F13" s="13"/>
      <c r="G13" s="20"/>
      <c r="H13" s="12">
        <f>D13*G13</f>
        <v>0</v>
      </c>
      <c r="I13" s="13"/>
      <c r="K13" s="2" t="s">
        <v>31</v>
      </c>
    </row>
    <row r="14" spans="2:11" x14ac:dyDescent="0.3">
      <c r="B14" s="6"/>
      <c r="C14" s="7" t="s">
        <v>32</v>
      </c>
      <c r="D14" s="6"/>
      <c r="E14" s="8"/>
      <c r="F14" s="8"/>
      <c r="G14" s="21"/>
      <c r="H14" s="8"/>
      <c r="I14" s="6"/>
      <c r="K14" s="2" t="s">
        <v>33</v>
      </c>
    </row>
    <row r="15" spans="2:11" x14ac:dyDescent="0.3">
      <c r="B15" s="9" t="s">
        <v>34</v>
      </c>
      <c r="C15" s="10" t="s">
        <v>35</v>
      </c>
      <c r="D15" s="13"/>
      <c r="E15" s="13"/>
      <c r="F15" s="13"/>
      <c r="G15" s="14"/>
      <c r="H15" s="12">
        <f>D15*G15</f>
        <v>0</v>
      </c>
      <c r="I15" s="22" t="s">
        <v>36</v>
      </c>
      <c r="K15" s="2" t="s">
        <v>37</v>
      </c>
    </row>
    <row r="16" spans="2:11" x14ac:dyDescent="0.3">
      <c r="B16" s="9" t="s">
        <v>39</v>
      </c>
      <c r="C16" s="10" t="s">
        <v>40</v>
      </c>
      <c r="D16" s="13"/>
      <c r="E16" s="13"/>
      <c r="F16" s="13"/>
      <c r="G16" s="14"/>
      <c r="H16" s="12">
        <f>D16*G16</f>
        <v>0</v>
      </c>
      <c r="I16" s="22" t="s">
        <v>36</v>
      </c>
    </row>
    <row r="17" spans="2:9" x14ac:dyDescent="0.3">
      <c r="B17" s="9" t="s">
        <v>25</v>
      </c>
      <c r="C17" s="10" t="s">
        <v>41</v>
      </c>
      <c r="D17" s="11">
        <v>1</v>
      </c>
      <c r="E17" s="12">
        <f t="shared" ref="E17" si="2">D17*12</f>
        <v>12</v>
      </c>
      <c r="F17" s="13"/>
      <c r="G17" s="14"/>
      <c r="H17" s="12">
        <f>D17*G17</f>
        <v>0</v>
      </c>
      <c r="I17" s="22" t="s">
        <v>36</v>
      </c>
    </row>
    <row r="18" spans="2:9" ht="39" x14ac:dyDescent="0.3">
      <c r="B18" s="23"/>
      <c r="C18" s="16" t="s">
        <v>28</v>
      </c>
      <c r="D18" s="10"/>
      <c r="E18" s="12"/>
      <c r="F18" s="12"/>
      <c r="G18" s="17"/>
      <c r="H18" s="12"/>
      <c r="I18" s="10"/>
    </row>
    <row r="19" spans="2:9" x14ac:dyDescent="0.3">
      <c r="B19" s="19"/>
      <c r="C19" s="13">
        <v>1</v>
      </c>
      <c r="D19" s="13"/>
      <c r="E19" s="13"/>
      <c r="F19" s="13"/>
      <c r="G19" s="20"/>
      <c r="H19" s="12">
        <f>D19*G19</f>
        <v>0</v>
      </c>
      <c r="I19" s="13"/>
    </row>
    <row r="20" spans="2:9" x14ac:dyDescent="0.3">
      <c r="B20" s="19"/>
      <c r="C20" s="13">
        <v>2</v>
      </c>
      <c r="D20" s="13"/>
      <c r="E20" s="13"/>
      <c r="F20" s="13"/>
      <c r="G20" s="20"/>
      <c r="H20" s="12">
        <f>D20*G20</f>
        <v>0</v>
      </c>
      <c r="I20" s="13"/>
    </row>
    <row r="21" spans="2:9" x14ac:dyDescent="0.3">
      <c r="B21" s="19"/>
      <c r="C21" s="13">
        <v>3</v>
      </c>
      <c r="D21" s="13"/>
      <c r="E21" s="13"/>
      <c r="F21" s="13"/>
      <c r="G21" s="20"/>
      <c r="H21" s="12">
        <f>D21*G21</f>
        <v>0</v>
      </c>
      <c r="I21" s="13"/>
    </row>
    <row r="22" spans="2:9" x14ac:dyDescent="0.3">
      <c r="B22" s="23"/>
      <c r="C22" s="24"/>
      <c r="D22" s="10"/>
      <c r="E22" s="25"/>
      <c r="F22" s="25"/>
      <c r="G22" s="26" t="s">
        <v>42</v>
      </c>
      <c r="H22" s="27">
        <f>12*(SUM(H4:H9)+SUM(H11:H13)+SUM(H15:H17)+SUM(H19:H21))</f>
        <v>0</v>
      </c>
      <c r="I22" s="10" t="s">
        <v>43</v>
      </c>
    </row>
    <row r="23" spans="2:9" x14ac:dyDescent="0.3">
      <c r="B23" s="23"/>
      <c r="C23" s="24"/>
      <c r="D23" s="10"/>
      <c r="E23" s="26"/>
      <c r="F23" s="28"/>
      <c r="G23" s="26" t="s">
        <v>506</v>
      </c>
      <c r="H23" s="27">
        <f>H22*5</f>
        <v>0</v>
      </c>
      <c r="I23" s="10" t="s">
        <v>507</v>
      </c>
    </row>
    <row r="24" spans="2:9" x14ac:dyDescent="0.3">
      <c r="B24" s="23"/>
      <c r="C24" s="10"/>
      <c r="D24" s="10"/>
      <c r="E24" s="10"/>
      <c r="F24" s="10"/>
      <c r="G24" s="29" t="s">
        <v>44</v>
      </c>
      <c r="H24" s="27">
        <f>H22*1.03*5</f>
        <v>0</v>
      </c>
      <c r="I24" s="10" t="s">
        <v>508</v>
      </c>
    </row>
    <row r="25" spans="2:9" x14ac:dyDescent="0.3">
      <c r="B25" s="23"/>
      <c r="C25" s="10"/>
      <c r="D25" s="10"/>
      <c r="E25" s="10"/>
      <c r="F25" s="10"/>
      <c r="G25" s="29" t="s">
        <v>45</v>
      </c>
      <c r="H25" s="27">
        <f>((H22*1.03)*1.03)*5</f>
        <v>0</v>
      </c>
      <c r="I25" s="10" t="s">
        <v>509</v>
      </c>
    </row>
    <row r="27" spans="2:9" x14ac:dyDescent="0.3">
      <c r="B27" s="88" t="s">
        <v>3</v>
      </c>
      <c r="C27" s="90" t="s">
        <v>4</v>
      </c>
      <c r="D27" s="89" t="str">
        <f>C29</f>
        <v>General Services &amp; Balance Services</v>
      </c>
      <c r="E27" s="89"/>
      <c r="F27" s="89"/>
      <c r="G27" s="89"/>
      <c r="H27" s="89"/>
      <c r="I27" s="88" t="s">
        <v>17</v>
      </c>
    </row>
    <row r="28" spans="2:9" ht="26" x14ac:dyDescent="0.3">
      <c r="B28" s="88"/>
      <c r="C28" s="91"/>
      <c r="D28" s="73" t="s">
        <v>46</v>
      </c>
      <c r="E28" s="73" t="s">
        <v>7</v>
      </c>
      <c r="F28" s="73" t="s">
        <v>505</v>
      </c>
      <c r="G28" s="73" t="s">
        <v>47</v>
      </c>
      <c r="H28" s="73" t="s">
        <v>48</v>
      </c>
      <c r="I28" s="88"/>
    </row>
    <row r="29" spans="2:9" x14ac:dyDescent="0.3">
      <c r="B29" s="30" t="s">
        <v>49</v>
      </c>
      <c r="C29" s="31" t="str">
        <f>C3&amp;" "&amp;"&amp;"&amp;" "&amp;C14</f>
        <v>General Services &amp; Balance Services</v>
      </c>
      <c r="D29" s="32">
        <v>1</v>
      </c>
      <c r="E29" s="33">
        <f>D29*'General Services'!$H$22</f>
        <v>0</v>
      </c>
      <c r="F29" s="33">
        <f>D29*'General Services'!$H$23</f>
        <v>0</v>
      </c>
      <c r="G29" s="33">
        <f>D29*'General Services'!$H$24</f>
        <v>0</v>
      </c>
      <c r="H29" s="33">
        <f>D29*'General Services'!$H$25</f>
        <v>0</v>
      </c>
      <c r="I29" s="13"/>
    </row>
  </sheetData>
  <mergeCells count="4">
    <mergeCell ref="D27:H27"/>
    <mergeCell ref="C27:C28"/>
    <mergeCell ref="B27:B28"/>
    <mergeCell ref="I27:I28"/>
  </mergeCells>
  <phoneticPr fontId="6" type="noConversion"/>
  <dataValidations count="1">
    <dataValidation type="list" allowBlank="1" showInputMessage="1" showErrorMessage="1" sqref="F11:F13 F4:F9 F19:F21 F15:F17" xr:uid="{38786C23-CF5A-4C6B-AF32-02A727590840}">
      <formula1>$K$12:$K$15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8132-50E8-4ED4-BAB3-D8BFF6834960}">
  <sheetPr>
    <tabColor theme="9"/>
  </sheetPr>
  <dimension ref="B2:L83"/>
  <sheetViews>
    <sheetView topLeftCell="B1" zoomScaleNormal="100" workbookViewId="0">
      <pane xSplit="1" ySplit="2" topLeftCell="C3" activePane="bottomRight" state="frozen"/>
      <selection pane="topRight" activeCell="C1" sqref="C1"/>
      <selection pane="bottomLeft" activeCell="B3" sqref="B3"/>
      <selection pane="bottomRight" activeCell="B1" sqref="B1"/>
    </sheetView>
  </sheetViews>
  <sheetFormatPr defaultColWidth="9" defaultRowHeight="13" x14ac:dyDescent="0.3"/>
  <cols>
    <col min="1" max="1" width="3.26953125" style="5" customWidth="1"/>
    <col min="2" max="2" width="8.81640625" style="52" bestFit="1" customWidth="1"/>
    <col min="3" max="3" width="95.36328125" style="5" bestFit="1" customWidth="1"/>
    <col min="4" max="4" width="12.08984375" style="5" bestFit="1" customWidth="1"/>
    <col min="5" max="5" width="11.26953125" style="5" bestFit="1" customWidth="1"/>
    <col min="6" max="6" width="11.26953125" style="5" customWidth="1"/>
    <col min="7" max="7" width="28.08984375" style="5" bestFit="1" customWidth="1"/>
    <col min="8" max="8" width="12" style="5" bestFit="1" customWidth="1"/>
    <col min="9" max="9" width="54.6328125" style="69" bestFit="1" customWidth="1"/>
    <col min="10" max="10" width="2.81640625" style="5" customWidth="1"/>
    <col min="11" max="11" width="34.7265625" style="2" customWidth="1"/>
    <col min="12" max="12" width="10" style="2" customWidth="1"/>
    <col min="13" max="16384" width="9" style="5"/>
  </cols>
  <sheetData>
    <row r="2" spans="2:11" ht="26" x14ac:dyDescent="0.3">
      <c r="B2" s="41" t="s">
        <v>3</v>
      </c>
      <c r="C2" s="3" t="s">
        <v>11</v>
      </c>
      <c r="D2" s="3" t="s">
        <v>12</v>
      </c>
      <c r="E2" s="4" t="s">
        <v>13</v>
      </c>
      <c r="F2" s="4" t="s">
        <v>14</v>
      </c>
      <c r="G2" s="4" t="s">
        <v>15</v>
      </c>
      <c r="H2" s="4" t="s">
        <v>16</v>
      </c>
      <c r="I2" s="3" t="s">
        <v>17</v>
      </c>
      <c r="K2" s="40"/>
    </row>
    <row r="3" spans="2:11" x14ac:dyDescent="0.3">
      <c r="B3" s="7"/>
      <c r="C3" s="7" t="s">
        <v>50</v>
      </c>
      <c r="D3" s="6"/>
      <c r="E3" s="8"/>
      <c r="F3" s="8"/>
      <c r="G3" s="8"/>
      <c r="H3" s="8"/>
      <c r="I3" s="6"/>
      <c r="K3" s="35"/>
    </row>
    <row r="4" spans="2:11" x14ac:dyDescent="0.3">
      <c r="B4" s="42" t="s">
        <v>51</v>
      </c>
      <c r="C4" s="47" t="s">
        <v>52</v>
      </c>
      <c r="D4" s="11">
        <v>32</v>
      </c>
      <c r="E4" s="12">
        <f>D4*12</f>
        <v>384</v>
      </c>
      <c r="F4" s="13"/>
      <c r="G4" s="14"/>
      <c r="H4" s="12">
        <f t="shared" ref="H4:H35" si="0">D4*G4</f>
        <v>0</v>
      </c>
      <c r="I4" s="70"/>
      <c r="K4" s="35"/>
    </row>
    <row r="5" spans="2:11" x14ac:dyDescent="0.3">
      <c r="B5" s="43" t="s">
        <v>38</v>
      </c>
      <c r="C5" s="47" t="s">
        <v>53</v>
      </c>
      <c r="D5" s="11">
        <v>5</v>
      </c>
      <c r="E5" s="12">
        <f t="shared" ref="E5:E68" si="1">D5*12</f>
        <v>60</v>
      </c>
      <c r="F5" s="13"/>
      <c r="G5" s="14"/>
      <c r="H5" s="12">
        <f t="shared" si="0"/>
        <v>0</v>
      </c>
      <c r="I5" s="70"/>
      <c r="K5" s="35"/>
    </row>
    <row r="6" spans="2:11" x14ac:dyDescent="0.3">
      <c r="B6" s="42" t="s">
        <v>54</v>
      </c>
      <c r="C6" s="47" t="s">
        <v>55</v>
      </c>
      <c r="D6" s="11">
        <v>22593</v>
      </c>
      <c r="E6" s="12">
        <f t="shared" si="1"/>
        <v>271116</v>
      </c>
      <c r="F6" s="13"/>
      <c r="G6" s="14"/>
      <c r="H6" s="12">
        <f t="shared" si="0"/>
        <v>0</v>
      </c>
      <c r="I6" s="70"/>
      <c r="K6" s="35"/>
    </row>
    <row r="7" spans="2:11" x14ac:dyDescent="0.3">
      <c r="B7" s="44" t="s">
        <v>56</v>
      </c>
      <c r="C7" s="47" t="s">
        <v>57</v>
      </c>
      <c r="D7" s="11">
        <v>2</v>
      </c>
      <c r="E7" s="12">
        <f t="shared" si="1"/>
        <v>24</v>
      </c>
      <c r="F7" s="13"/>
      <c r="G7" s="14"/>
      <c r="H7" s="12">
        <f t="shared" si="0"/>
        <v>0</v>
      </c>
      <c r="I7" s="70"/>
      <c r="K7" s="35"/>
    </row>
    <row r="8" spans="2:11" x14ac:dyDescent="0.3">
      <c r="B8" s="44" t="s">
        <v>58</v>
      </c>
      <c r="C8" s="47" t="s">
        <v>59</v>
      </c>
      <c r="D8" s="11">
        <v>10235</v>
      </c>
      <c r="E8" s="12">
        <f t="shared" si="1"/>
        <v>122820</v>
      </c>
      <c r="F8" s="13"/>
      <c r="G8" s="14"/>
      <c r="H8" s="12">
        <f t="shared" si="0"/>
        <v>0</v>
      </c>
      <c r="I8" s="70"/>
      <c r="K8" s="35"/>
    </row>
    <row r="9" spans="2:11" x14ac:dyDescent="0.3">
      <c r="B9" s="42" t="s">
        <v>60</v>
      </c>
      <c r="C9" s="47" t="s">
        <v>61</v>
      </c>
      <c r="D9" s="11">
        <v>932</v>
      </c>
      <c r="E9" s="12">
        <f t="shared" si="1"/>
        <v>11184</v>
      </c>
      <c r="F9" s="13"/>
      <c r="G9" s="14"/>
      <c r="H9" s="12">
        <f t="shared" si="0"/>
        <v>0</v>
      </c>
      <c r="I9" s="70"/>
      <c r="K9" s="35"/>
    </row>
    <row r="10" spans="2:11" x14ac:dyDescent="0.3">
      <c r="B10" s="42" t="s">
        <v>62</v>
      </c>
      <c r="C10" s="47" t="s">
        <v>63</v>
      </c>
      <c r="D10" s="11">
        <v>1484</v>
      </c>
      <c r="E10" s="12">
        <f t="shared" si="1"/>
        <v>17808</v>
      </c>
      <c r="F10" s="13"/>
      <c r="G10" s="14"/>
      <c r="H10" s="12">
        <f t="shared" si="0"/>
        <v>0</v>
      </c>
      <c r="I10" s="70"/>
    </row>
    <row r="11" spans="2:11" x14ac:dyDescent="0.3">
      <c r="B11" s="42" t="s">
        <v>64</v>
      </c>
      <c r="C11" s="47" t="s">
        <v>65</v>
      </c>
      <c r="D11" s="11">
        <v>9819</v>
      </c>
      <c r="E11" s="12">
        <f t="shared" si="1"/>
        <v>117828</v>
      </c>
      <c r="F11" s="13"/>
      <c r="G11" s="14"/>
      <c r="H11" s="12">
        <f t="shared" si="0"/>
        <v>0</v>
      </c>
      <c r="I11" s="70"/>
    </row>
    <row r="12" spans="2:11" x14ac:dyDescent="0.3">
      <c r="B12" s="42" t="s">
        <v>66</v>
      </c>
      <c r="C12" s="47" t="s">
        <v>67</v>
      </c>
      <c r="D12" s="11">
        <v>4000000</v>
      </c>
      <c r="E12" s="12">
        <f t="shared" si="1"/>
        <v>48000000</v>
      </c>
      <c r="F12" s="13"/>
      <c r="G12" s="14"/>
      <c r="H12" s="12">
        <f t="shared" si="0"/>
        <v>0</v>
      </c>
      <c r="I12" s="70"/>
    </row>
    <row r="13" spans="2:11" x14ac:dyDescent="0.3">
      <c r="B13" s="42" t="s">
        <v>68</v>
      </c>
      <c r="C13" s="47" t="s">
        <v>69</v>
      </c>
      <c r="D13" s="11">
        <v>1697</v>
      </c>
      <c r="E13" s="12">
        <f t="shared" si="1"/>
        <v>20364</v>
      </c>
      <c r="F13" s="13"/>
      <c r="G13" s="14"/>
      <c r="H13" s="12">
        <f t="shared" si="0"/>
        <v>0</v>
      </c>
      <c r="I13" s="70"/>
    </row>
    <row r="14" spans="2:11" x14ac:dyDescent="0.3">
      <c r="B14" s="42" t="s">
        <v>70</v>
      </c>
      <c r="C14" s="47" t="s">
        <v>71</v>
      </c>
      <c r="D14" s="11">
        <v>20</v>
      </c>
      <c r="E14" s="12">
        <f t="shared" si="1"/>
        <v>240</v>
      </c>
      <c r="F14" s="13"/>
      <c r="G14" s="14"/>
      <c r="H14" s="12">
        <f t="shared" si="0"/>
        <v>0</v>
      </c>
      <c r="I14" s="70"/>
    </row>
    <row r="15" spans="2:11" x14ac:dyDescent="0.3">
      <c r="B15" s="42" t="s">
        <v>72</v>
      </c>
      <c r="C15" s="47" t="s">
        <v>73</v>
      </c>
      <c r="D15" s="11">
        <v>10617</v>
      </c>
      <c r="E15" s="12">
        <f t="shared" si="1"/>
        <v>127404</v>
      </c>
      <c r="F15" s="13"/>
      <c r="G15" s="14"/>
      <c r="H15" s="12">
        <f t="shared" si="0"/>
        <v>0</v>
      </c>
      <c r="I15" s="70"/>
    </row>
    <row r="16" spans="2:11" x14ac:dyDescent="0.3">
      <c r="B16" s="42" t="s">
        <v>74</v>
      </c>
      <c r="C16" s="47" t="s">
        <v>75</v>
      </c>
      <c r="D16" s="11">
        <v>24283</v>
      </c>
      <c r="E16" s="12">
        <f t="shared" si="1"/>
        <v>291396</v>
      </c>
      <c r="F16" s="13"/>
      <c r="G16" s="14"/>
      <c r="H16" s="12">
        <f t="shared" si="0"/>
        <v>0</v>
      </c>
      <c r="I16" s="70"/>
    </row>
    <row r="17" spans="2:9" x14ac:dyDescent="0.3">
      <c r="B17" s="42" t="s">
        <v>68</v>
      </c>
      <c r="C17" s="47" t="s">
        <v>76</v>
      </c>
      <c r="D17" s="11">
        <v>8671</v>
      </c>
      <c r="E17" s="12">
        <f t="shared" si="1"/>
        <v>104052</v>
      </c>
      <c r="F17" s="13"/>
      <c r="G17" s="14"/>
      <c r="H17" s="12">
        <f t="shared" si="0"/>
        <v>0</v>
      </c>
      <c r="I17" s="70"/>
    </row>
    <row r="18" spans="2:9" x14ac:dyDescent="0.3">
      <c r="B18" s="42" t="s">
        <v>77</v>
      </c>
      <c r="C18" s="47" t="s">
        <v>78</v>
      </c>
      <c r="D18" s="11">
        <v>264</v>
      </c>
      <c r="E18" s="12">
        <f t="shared" si="1"/>
        <v>3168</v>
      </c>
      <c r="F18" s="13"/>
      <c r="G18" s="14"/>
      <c r="H18" s="12">
        <f t="shared" si="0"/>
        <v>0</v>
      </c>
      <c r="I18" s="70"/>
    </row>
    <row r="19" spans="2:9" x14ac:dyDescent="0.3">
      <c r="B19" s="42" t="s">
        <v>79</v>
      </c>
      <c r="C19" s="47" t="s">
        <v>80</v>
      </c>
      <c r="D19" s="11">
        <v>22593</v>
      </c>
      <c r="E19" s="12">
        <f t="shared" si="1"/>
        <v>271116</v>
      </c>
      <c r="F19" s="13"/>
      <c r="G19" s="14"/>
      <c r="H19" s="12">
        <f t="shared" si="0"/>
        <v>0</v>
      </c>
      <c r="I19" s="70"/>
    </row>
    <row r="20" spans="2:9" x14ac:dyDescent="0.3">
      <c r="B20" s="42" t="s">
        <v>81</v>
      </c>
      <c r="C20" s="47" t="s">
        <v>82</v>
      </c>
      <c r="D20" s="11">
        <v>10846</v>
      </c>
      <c r="E20" s="12">
        <f t="shared" si="1"/>
        <v>130152</v>
      </c>
      <c r="F20" s="13"/>
      <c r="G20" s="14"/>
      <c r="H20" s="12">
        <f t="shared" si="0"/>
        <v>0</v>
      </c>
      <c r="I20" s="70"/>
    </row>
    <row r="21" spans="2:9" x14ac:dyDescent="0.3">
      <c r="B21" s="45" t="s">
        <v>83</v>
      </c>
      <c r="C21" s="47" t="s">
        <v>84</v>
      </c>
      <c r="D21" s="11">
        <v>10235</v>
      </c>
      <c r="E21" s="12">
        <f t="shared" si="1"/>
        <v>122820</v>
      </c>
      <c r="F21" s="13"/>
      <c r="G21" s="14"/>
      <c r="H21" s="12">
        <f t="shared" si="0"/>
        <v>0</v>
      </c>
      <c r="I21" s="70"/>
    </row>
    <row r="22" spans="2:9" x14ac:dyDescent="0.3">
      <c r="B22" s="42" t="s">
        <v>68</v>
      </c>
      <c r="C22" s="47" t="s">
        <v>85</v>
      </c>
      <c r="D22" s="11">
        <v>19</v>
      </c>
      <c r="E22" s="12">
        <f t="shared" si="1"/>
        <v>228</v>
      </c>
      <c r="F22" s="13"/>
      <c r="G22" s="14"/>
      <c r="H22" s="12">
        <f t="shared" si="0"/>
        <v>0</v>
      </c>
      <c r="I22" s="70"/>
    </row>
    <row r="23" spans="2:9" x14ac:dyDescent="0.3">
      <c r="B23" s="42" t="s">
        <v>86</v>
      </c>
      <c r="C23" s="47" t="s">
        <v>87</v>
      </c>
      <c r="D23" s="11">
        <v>385</v>
      </c>
      <c r="E23" s="12">
        <f t="shared" si="1"/>
        <v>4620</v>
      </c>
      <c r="F23" s="13"/>
      <c r="G23" s="14"/>
      <c r="H23" s="12">
        <f t="shared" si="0"/>
        <v>0</v>
      </c>
      <c r="I23" s="70"/>
    </row>
    <row r="24" spans="2:9" x14ac:dyDescent="0.3">
      <c r="B24" s="42" t="s">
        <v>88</v>
      </c>
      <c r="C24" s="47" t="s">
        <v>89</v>
      </c>
      <c r="D24" s="11">
        <v>5</v>
      </c>
      <c r="E24" s="12">
        <f t="shared" si="1"/>
        <v>60</v>
      </c>
      <c r="F24" s="13"/>
      <c r="G24" s="14"/>
      <c r="H24" s="12">
        <f t="shared" si="0"/>
        <v>0</v>
      </c>
      <c r="I24" s="70"/>
    </row>
    <row r="25" spans="2:9" x14ac:dyDescent="0.3">
      <c r="B25" s="42" t="s">
        <v>83</v>
      </c>
      <c r="C25" s="47" t="s">
        <v>90</v>
      </c>
      <c r="D25" s="11">
        <v>378</v>
      </c>
      <c r="E25" s="12">
        <f t="shared" si="1"/>
        <v>4536</v>
      </c>
      <c r="F25" s="13"/>
      <c r="G25" s="14"/>
      <c r="H25" s="12">
        <f t="shared" si="0"/>
        <v>0</v>
      </c>
      <c r="I25" s="70"/>
    </row>
    <row r="26" spans="2:9" x14ac:dyDescent="0.3">
      <c r="B26" s="42" t="s">
        <v>81</v>
      </c>
      <c r="C26" s="47" t="s">
        <v>91</v>
      </c>
      <c r="D26" s="11">
        <v>33283</v>
      </c>
      <c r="E26" s="12">
        <f t="shared" si="1"/>
        <v>399396</v>
      </c>
      <c r="F26" s="13"/>
      <c r="G26" s="14"/>
      <c r="H26" s="12">
        <f t="shared" si="0"/>
        <v>0</v>
      </c>
      <c r="I26" s="70"/>
    </row>
    <row r="27" spans="2:9" x14ac:dyDescent="0.3">
      <c r="B27" s="42" t="s">
        <v>92</v>
      </c>
      <c r="C27" s="47" t="s">
        <v>93</v>
      </c>
      <c r="D27" s="11">
        <v>10235</v>
      </c>
      <c r="E27" s="12">
        <f t="shared" si="1"/>
        <v>122820</v>
      </c>
      <c r="F27" s="13"/>
      <c r="G27" s="14"/>
      <c r="H27" s="12">
        <f t="shared" si="0"/>
        <v>0</v>
      </c>
      <c r="I27" s="70"/>
    </row>
    <row r="28" spans="2:9" x14ac:dyDescent="0.3">
      <c r="B28" s="43" t="s">
        <v>38</v>
      </c>
      <c r="C28" s="47" t="s">
        <v>94</v>
      </c>
      <c r="D28" s="11">
        <v>94</v>
      </c>
      <c r="E28" s="12">
        <f t="shared" si="1"/>
        <v>1128</v>
      </c>
      <c r="F28" s="13"/>
      <c r="G28" s="14"/>
      <c r="H28" s="12">
        <f t="shared" si="0"/>
        <v>0</v>
      </c>
      <c r="I28" s="70"/>
    </row>
    <row r="29" spans="2:9" x14ac:dyDescent="0.3">
      <c r="B29" s="42" t="s">
        <v>64</v>
      </c>
      <c r="C29" s="47" t="s">
        <v>95</v>
      </c>
      <c r="D29" s="11">
        <v>9917</v>
      </c>
      <c r="E29" s="12">
        <f t="shared" si="1"/>
        <v>119004</v>
      </c>
      <c r="F29" s="13"/>
      <c r="G29" s="14"/>
      <c r="H29" s="12">
        <f t="shared" si="0"/>
        <v>0</v>
      </c>
      <c r="I29" s="70"/>
    </row>
    <row r="30" spans="2:9" x14ac:dyDescent="0.3">
      <c r="B30" s="42" t="s">
        <v>96</v>
      </c>
      <c r="C30" s="47" t="s">
        <v>97</v>
      </c>
      <c r="D30" s="11">
        <v>26483</v>
      </c>
      <c r="E30" s="12">
        <f t="shared" si="1"/>
        <v>317796</v>
      </c>
      <c r="F30" s="13"/>
      <c r="G30" s="14"/>
      <c r="H30" s="12">
        <f t="shared" si="0"/>
        <v>0</v>
      </c>
      <c r="I30" s="70"/>
    </row>
    <row r="31" spans="2:9" x14ac:dyDescent="0.3">
      <c r="B31" s="43" t="s">
        <v>38</v>
      </c>
      <c r="C31" s="47" t="s">
        <v>98</v>
      </c>
      <c r="D31" s="11">
        <v>7</v>
      </c>
      <c r="E31" s="12">
        <f t="shared" si="1"/>
        <v>84</v>
      </c>
      <c r="F31" s="13"/>
      <c r="G31" s="14"/>
      <c r="H31" s="12">
        <f t="shared" si="0"/>
        <v>0</v>
      </c>
      <c r="I31" s="70"/>
    </row>
    <row r="32" spans="2:9" x14ac:dyDescent="0.3">
      <c r="B32" s="37" t="s">
        <v>58</v>
      </c>
      <c r="C32" s="47" t="s">
        <v>99</v>
      </c>
      <c r="D32" s="11">
        <v>9819</v>
      </c>
      <c r="E32" s="12">
        <f t="shared" si="1"/>
        <v>117828</v>
      </c>
      <c r="F32" s="13"/>
      <c r="G32" s="14"/>
      <c r="H32" s="12">
        <f t="shared" si="0"/>
        <v>0</v>
      </c>
      <c r="I32" s="70"/>
    </row>
    <row r="33" spans="2:9" x14ac:dyDescent="0.3">
      <c r="B33" s="42" t="s">
        <v>60</v>
      </c>
      <c r="C33" s="47" t="s">
        <v>100</v>
      </c>
      <c r="D33" s="11">
        <v>385</v>
      </c>
      <c r="E33" s="12">
        <f t="shared" si="1"/>
        <v>4620</v>
      </c>
      <c r="F33" s="13"/>
      <c r="G33" s="14"/>
      <c r="H33" s="12">
        <f t="shared" si="0"/>
        <v>0</v>
      </c>
      <c r="I33" s="70"/>
    </row>
    <row r="34" spans="2:9" x14ac:dyDescent="0.3">
      <c r="B34" s="43" t="s">
        <v>38</v>
      </c>
      <c r="C34" s="47" t="s">
        <v>101</v>
      </c>
      <c r="D34" s="11">
        <v>11</v>
      </c>
      <c r="E34" s="12">
        <f t="shared" si="1"/>
        <v>132</v>
      </c>
      <c r="F34" s="13"/>
      <c r="G34" s="14"/>
      <c r="H34" s="12">
        <f t="shared" si="0"/>
        <v>0</v>
      </c>
      <c r="I34" s="70"/>
    </row>
    <row r="35" spans="2:9" x14ac:dyDescent="0.3">
      <c r="B35" s="42" t="s">
        <v>102</v>
      </c>
      <c r="C35" s="47" t="s">
        <v>103</v>
      </c>
      <c r="D35" s="11">
        <v>1</v>
      </c>
      <c r="E35" s="12">
        <f t="shared" si="1"/>
        <v>12</v>
      </c>
      <c r="F35" s="13"/>
      <c r="G35" s="14"/>
      <c r="H35" s="12">
        <f t="shared" si="0"/>
        <v>0</v>
      </c>
      <c r="I35" s="70"/>
    </row>
    <row r="36" spans="2:9" x14ac:dyDescent="0.3">
      <c r="B36" s="42" t="s">
        <v>104</v>
      </c>
      <c r="C36" s="47" t="s">
        <v>105</v>
      </c>
      <c r="D36" s="11">
        <v>748</v>
      </c>
      <c r="E36" s="12">
        <f t="shared" si="1"/>
        <v>8976</v>
      </c>
      <c r="F36" s="13"/>
      <c r="G36" s="14"/>
      <c r="H36" s="12">
        <f t="shared" ref="H36:H67" si="2">D36*G36</f>
        <v>0</v>
      </c>
      <c r="I36" s="70"/>
    </row>
    <row r="37" spans="2:9" x14ac:dyDescent="0.3">
      <c r="B37" s="42" t="s">
        <v>68</v>
      </c>
      <c r="C37" s="47" t="s">
        <v>106</v>
      </c>
      <c r="D37" s="11">
        <v>1</v>
      </c>
      <c r="E37" s="12">
        <f t="shared" si="1"/>
        <v>12</v>
      </c>
      <c r="F37" s="13"/>
      <c r="G37" s="14"/>
      <c r="H37" s="12">
        <f t="shared" si="2"/>
        <v>0</v>
      </c>
      <c r="I37" s="70"/>
    </row>
    <row r="38" spans="2:9" x14ac:dyDescent="0.3">
      <c r="B38" s="42" t="s">
        <v>107</v>
      </c>
      <c r="C38" s="47" t="s">
        <v>108</v>
      </c>
      <c r="D38" s="11">
        <v>1</v>
      </c>
      <c r="E38" s="12">
        <f t="shared" si="1"/>
        <v>12</v>
      </c>
      <c r="F38" s="13"/>
      <c r="G38" s="14"/>
      <c r="H38" s="12">
        <f t="shared" si="2"/>
        <v>0</v>
      </c>
      <c r="I38" s="70"/>
    </row>
    <row r="39" spans="2:9" x14ac:dyDescent="0.3">
      <c r="B39" s="46" t="s">
        <v>109</v>
      </c>
      <c r="C39" s="47" t="s">
        <v>110</v>
      </c>
      <c r="D39" s="11">
        <v>661</v>
      </c>
      <c r="E39" s="12">
        <f t="shared" si="1"/>
        <v>7932</v>
      </c>
      <c r="F39" s="13"/>
      <c r="G39" s="14"/>
      <c r="H39" s="12">
        <f t="shared" si="2"/>
        <v>0</v>
      </c>
      <c r="I39" s="70"/>
    </row>
    <row r="40" spans="2:9" x14ac:dyDescent="0.3">
      <c r="B40" s="42" t="s">
        <v>111</v>
      </c>
      <c r="C40" s="47" t="s">
        <v>112</v>
      </c>
      <c r="D40" s="11">
        <v>8</v>
      </c>
      <c r="E40" s="12">
        <f t="shared" si="1"/>
        <v>96</v>
      </c>
      <c r="F40" s="13"/>
      <c r="G40" s="14"/>
      <c r="H40" s="12">
        <f t="shared" si="2"/>
        <v>0</v>
      </c>
      <c r="I40" s="70"/>
    </row>
    <row r="41" spans="2:9" x14ac:dyDescent="0.3">
      <c r="B41" s="42" t="s">
        <v>113</v>
      </c>
      <c r="C41" s="47" t="s">
        <v>114</v>
      </c>
      <c r="D41" s="11">
        <v>5448</v>
      </c>
      <c r="E41" s="12">
        <f t="shared" si="1"/>
        <v>65376</v>
      </c>
      <c r="F41" s="13"/>
      <c r="G41" s="14"/>
      <c r="H41" s="12">
        <f t="shared" si="2"/>
        <v>0</v>
      </c>
      <c r="I41" s="70"/>
    </row>
    <row r="42" spans="2:9" x14ac:dyDescent="0.3">
      <c r="B42" s="42" t="s">
        <v>516</v>
      </c>
      <c r="C42" s="47" t="s">
        <v>115</v>
      </c>
      <c r="D42" s="11">
        <v>128</v>
      </c>
      <c r="E42" s="12">
        <f t="shared" si="1"/>
        <v>1536</v>
      </c>
      <c r="F42" s="13"/>
      <c r="G42" s="14"/>
      <c r="H42" s="12">
        <f t="shared" si="2"/>
        <v>0</v>
      </c>
      <c r="I42" s="70"/>
    </row>
    <row r="43" spans="2:9" x14ac:dyDescent="0.3">
      <c r="B43" s="42" t="s">
        <v>116</v>
      </c>
      <c r="C43" s="47" t="s">
        <v>117</v>
      </c>
      <c r="D43" s="11">
        <v>409</v>
      </c>
      <c r="E43" s="12">
        <f t="shared" si="1"/>
        <v>4908</v>
      </c>
      <c r="F43" s="13"/>
      <c r="G43" s="14"/>
      <c r="H43" s="12">
        <f t="shared" si="2"/>
        <v>0</v>
      </c>
      <c r="I43" s="70"/>
    </row>
    <row r="44" spans="2:9" x14ac:dyDescent="0.3">
      <c r="B44" s="43" t="s">
        <v>38</v>
      </c>
      <c r="C44" s="47" t="s">
        <v>118</v>
      </c>
      <c r="D44" s="11">
        <v>8545</v>
      </c>
      <c r="E44" s="12">
        <f t="shared" si="1"/>
        <v>102540</v>
      </c>
      <c r="F44" s="13"/>
      <c r="G44" s="14"/>
      <c r="H44" s="12">
        <f t="shared" si="2"/>
        <v>0</v>
      </c>
      <c r="I44" s="70"/>
    </row>
    <row r="45" spans="2:9" x14ac:dyDescent="0.3">
      <c r="B45" s="42" t="s">
        <v>62</v>
      </c>
      <c r="C45" s="47" t="s">
        <v>119</v>
      </c>
      <c r="D45" s="11">
        <v>39</v>
      </c>
      <c r="E45" s="12">
        <f t="shared" si="1"/>
        <v>468</v>
      </c>
      <c r="F45" s="13"/>
      <c r="G45" s="14"/>
      <c r="H45" s="12">
        <f t="shared" si="2"/>
        <v>0</v>
      </c>
      <c r="I45" s="70"/>
    </row>
    <row r="46" spans="2:9" x14ac:dyDescent="0.3">
      <c r="B46" s="42" t="s">
        <v>120</v>
      </c>
      <c r="C46" s="47" t="s">
        <v>121</v>
      </c>
      <c r="D46" s="11">
        <v>1</v>
      </c>
      <c r="E46" s="12">
        <f t="shared" si="1"/>
        <v>12</v>
      </c>
      <c r="F46" s="13"/>
      <c r="G46" s="14"/>
      <c r="H46" s="12">
        <f t="shared" si="2"/>
        <v>0</v>
      </c>
      <c r="I46" s="70"/>
    </row>
    <row r="47" spans="2:9" x14ac:dyDescent="0.3">
      <c r="B47" s="42" t="s">
        <v>122</v>
      </c>
      <c r="C47" s="47" t="s">
        <v>123</v>
      </c>
      <c r="D47" s="11">
        <v>365</v>
      </c>
      <c r="E47" s="12">
        <f t="shared" si="1"/>
        <v>4380</v>
      </c>
      <c r="F47" s="13"/>
      <c r="G47" s="14"/>
      <c r="H47" s="12">
        <f t="shared" si="2"/>
        <v>0</v>
      </c>
      <c r="I47" s="70"/>
    </row>
    <row r="48" spans="2:9" x14ac:dyDescent="0.3">
      <c r="B48" s="42" t="s">
        <v>124</v>
      </c>
      <c r="C48" s="47" t="s">
        <v>125</v>
      </c>
      <c r="D48" s="11">
        <v>36</v>
      </c>
      <c r="E48" s="12">
        <f t="shared" si="1"/>
        <v>432</v>
      </c>
      <c r="F48" s="13"/>
      <c r="G48" s="14"/>
      <c r="H48" s="12">
        <f t="shared" si="2"/>
        <v>0</v>
      </c>
      <c r="I48" s="70"/>
    </row>
    <row r="49" spans="2:9" x14ac:dyDescent="0.3">
      <c r="B49" s="42" t="s">
        <v>126</v>
      </c>
      <c r="C49" s="47" t="s">
        <v>127</v>
      </c>
      <c r="D49" s="11">
        <v>761</v>
      </c>
      <c r="E49" s="12">
        <f t="shared" si="1"/>
        <v>9132</v>
      </c>
      <c r="F49" s="13"/>
      <c r="G49" s="14"/>
      <c r="H49" s="12">
        <f t="shared" si="2"/>
        <v>0</v>
      </c>
      <c r="I49" s="70"/>
    </row>
    <row r="50" spans="2:9" x14ac:dyDescent="0.3">
      <c r="B50" s="42" t="s">
        <v>77</v>
      </c>
      <c r="C50" s="47" t="s">
        <v>128</v>
      </c>
      <c r="D50" s="11">
        <v>385</v>
      </c>
      <c r="E50" s="12">
        <f t="shared" si="1"/>
        <v>4620</v>
      </c>
      <c r="F50" s="13"/>
      <c r="G50" s="14"/>
      <c r="H50" s="12">
        <f t="shared" si="2"/>
        <v>0</v>
      </c>
      <c r="I50" s="70"/>
    </row>
    <row r="51" spans="2:9" x14ac:dyDescent="0.3">
      <c r="B51" s="42" t="s">
        <v>129</v>
      </c>
      <c r="C51" s="47" t="s">
        <v>130</v>
      </c>
      <c r="D51" s="11">
        <v>385</v>
      </c>
      <c r="E51" s="12">
        <f t="shared" si="1"/>
        <v>4620</v>
      </c>
      <c r="F51" s="13"/>
      <c r="G51" s="14"/>
      <c r="H51" s="12">
        <f t="shared" si="2"/>
        <v>0</v>
      </c>
      <c r="I51" s="70"/>
    </row>
    <row r="52" spans="2:9" x14ac:dyDescent="0.3">
      <c r="B52" s="42" t="s">
        <v>58</v>
      </c>
      <c r="C52" s="47" t="s">
        <v>131</v>
      </c>
      <c r="D52" s="11">
        <v>735</v>
      </c>
      <c r="E52" s="12">
        <f t="shared" si="1"/>
        <v>8820</v>
      </c>
      <c r="F52" s="13"/>
      <c r="G52" s="14"/>
      <c r="H52" s="12">
        <f t="shared" si="2"/>
        <v>0</v>
      </c>
      <c r="I52" s="70"/>
    </row>
    <row r="53" spans="2:9" x14ac:dyDescent="0.3">
      <c r="B53" s="42" t="s">
        <v>132</v>
      </c>
      <c r="C53" s="47" t="s">
        <v>133</v>
      </c>
      <c r="D53" s="11">
        <v>3</v>
      </c>
      <c r="E53" s="12">
        <f t="shared" si="1"/>
        <v>36</v>
      </c>
      <c r="F53" s="13"/>
      <c r="G53" s="14"/>
      <c r="H53" s="12">
        <f t="shared" si="2"/>
        <v>0</v>
      </c>
      <c r="I53" s="70"/>
    </row>
    <row r="54" spans="2:9" x14ac:dyDescent="0.3">
      <c r="B54" s="43" t="s">
        <v>38</v>
      </c>
      <c r="C54" s="47" t="s">
        <v>134</v>
      </c>
      <c r="D54" s="11">
        <v>52233</v>
      </c>
      <c r="E54" s="12">
        <f t="shared" si="1"/>
        <v>626796</v>
      </c>
      <c r="F54" s="13"/>
      <c r="G54" s="14"/>
      <c r="H54" s="12">
        <f t="shared" si="2"/>
        <v>0</v>
      </c>
      <c r="I54" s="70"/>
    </row>
    <row r="55" spans="2:9" x14ac:dyDescent="0.3">
      <c r="B55" s="42" t="s">
        <v>79</v>
      </c>
      <c r="C55" s="47" t="s">
        <v>135</v>
      </c>
      <c r="D55" s="11">
        <v>12</v>
      </c>
      <c r="E55" s="12">
        <f t="shared" si="1"/>
        <v>144</v>
      </c>
      <c r="F55" s="13"/>
      <c r="G55" s="14"/>
      <c r="H55" s="12">
        <f t="shared" si="2"/>
        <v>0</v>
      </c>
      <c r="I55" s="70"/>
    </row>
    <row r="56" spans="2:9" x14ac:dyDescent="0.3">
      <c r="B56" s="42" t="s">
        <v>79</v>
      </c>
      <c r="C56" s="47" t="s">
        <v>136</v>
      </c>
      <c r="D56" s="11">
        <v>544</v>
      </c>
      <c r="E56" s="12">
        <f t="shared" si="1"/>
        <v>6528</v>
      </c>
      <c r="F56" s="13"/>
      <c r="G56" s="20"/>
      <c r="H56" s="12">
        <f t="shared" si="2"/>
        <v>0</v>
      </c>
      <c r="I56" s="70"/>
    </row>
    <row r="57" spans="2:9" x14ac:dyDescent="0.3">
      <c r="B57" s="42" t="s">
        <v>137</v>
      </c>
      <c r="C57" s="47" t="s">
        <v>138</v>
      </c>
      <c r="D57" s="11">
        <v>2</v>
      </c>
      <c r="E57" s="12">
        <f t="shared" si="1"/>
        <v>24</v>
      </c>
      <c r="F57" s="13"/>
      <c r="G57" s="14"/>
      <c r="H57" s="12">
        <f t="shared" si="2"/>
        <v>0</v>
      </c>
      <c r="I57" s="70"/>
    </row>
    <row r="58" spans="2:9" x14ac:dyDescent="0.3">
      <c r="B58" s="42" t="s">
        <v>58</v>
      </c>
      <c r="C58" s="47" t="s">
        <v>139</v>
      </c>
      <c r="D58" s="11">
        <v>1023</v>
      </c>
      <c r="E58" s="12">
        <f t="shared" si="1"/>
        <v>12276</v>
      </c>
      <c r="F58" s="13"/>
      <c r="G58" s="20"/>
      <c r="H58" s="12">
        <f t="shared" si="2"/>
        <v>0</v>
      </c>
      <c r="I58" s="70"/>
    </row>
    <row r="59" spans="2:9" x14ac:dyDescent="0.3">
      <c r="B59" s="42" t="s">
        <v>68</v>
      </c>
      <c r="C59" s="47" t="s">
        <v>140</v>
      </c>
      <c r="D59" s="11">
        <v>1266</v>
      </c>
      <c r="E59" s="12">
        <f t="shared" si="1"/>
        <v>15192</v>
      </c>
      <c r="F59" s="13"/>
      <c r="G59" s="14"/>
      <c r="H59" s="12">
        <f t="shared" si="2"/>
        <v>0</v>
      </c>
      <c r="I59" s="70"/>
    </row>
    <row r="60" spans="2:9" x14ac:dyDescent="0.3">
      <c r="B60" s="42" t="s">
        <v>141</v>
      </c>
      <c r="C60" s="47" t="s">
        <v>142</v>
      </c>
      <c r="D60" s="11">
        <v>36</v>
      </c>
      <c r="E60" s="12">
        <f t="shared" si="1"/>
        <v>432</v>
      </c>
      <c r="F60" s="13"/>
      <c r="G60" s="14"/>
      <c r="H60" s="12">
        <f t="shared" si="2"/>
        <v>0</v>
      </c>
      <c r="I60" s="70"/>
    </row>
    <row r="61" spans="2:9" x14ac:dyDescent="0.3">
      <c r="B61" s="42" t="s">
        <v>62</v>
      </c>
      <c r="C61" s="47" t="s">
        <v>143</v>
      </c>
      <c r="D61" s="11">
        <v>91</v>
      </c>
      <c r="E61" s="12">
        <f t="shared" si="1"/>
        <v>1092</v>
      </c>
      <c r="F61" s="13"/>
      <c r="G61" s="14"/>
      <c r="H61" s="12">
        <f t="shared" si="2"/>
        <v>0</v>
      </c>
      <c r="I61" s="70"/>
    </row>
    <row r="62" spans="2:9" x14ac:dyDescent="0.3">
      <c r="B62" s="42" t="s">
        <v>144</v>
      </c>
      <c r="C62" s="47" t="s">
        <v>145</v>
      </c>
      <c r="D62" s="11">
        <v>492</v>
      </c>
      <c r="E62" s="12">
        <f t="shared" si="1"/>
        <v>5904</v>
      </c>
      <c r="F62" s="13"/>
      <c r="G62" s="14"/>
      <c r="H62" s="12">
        <f t="shared" si="2"/>
        <v>0</v>
      </c>
      <c r="I62" s="70"/>
    </row>
    <row r="63" spans="2:9" x14ac:dyDescent="0.3">
      <c r="B63" s="42" t="s">
        <v>68</v>
      </c>
      <c r="C63" s="47" t="s">
        <v>146</v>
      </c>
      <c r="D63" s="11">
        <v>1266</v>
      </c>
      <c r="E63" s="12">
        <f t="shared" si="1"/>
        <v>15192</v>
      </c>
      <c r="F63" s="13"/>
      <c r="G63" s="14"/>
      <c r="H63" s="12">
        <f t="shared" si="2"/>
        <v>0</v>
      </c>
      <c r="I63" s="70"/>
    </row>
    <row r="64" spans="2:9" x14ac:dyDescent="0.3">
      <c r="B64" s="42" t="s">
        <v>141</v>
      </c>
      <c r="C64" s="47" t="s">
        <v>147</v>
      </c>
      <c r="D64" s="11">
        <v>973</v>
      </c>
      <c r="E64" s="12">
        <f t="shared" si="1"/>
        <v>11676</v>
      </c>
      <c r="F64" s="13"/>
      <c r="G64" s="14"/>
      <c r="H64" s="12">
        <f t="shared" si="2"/>
        <v>0</v>
      </c>
      <c r="I64" s="70"/>
    </row>
    <row r="65" spans="2:9" x14ac:dyDescent="0.3">
      <c r="B65" s="42" t="s">
        <v>70</v>
      </c>
      <c r="C65" s="47" t="s">
        <v>148</v>
      </c>
      <c r="D65" s="11">
        <v>2239</v>
      </c>
      <c r="E65" s="12">
        <f t="shared" si="1"/>
        <v>26868</v>
      </c>
      <c r="F65" s="13"/>
      <c r="G65" s="14"/>
      <c r="H65" s="12">
        <f t="shared" si="2"/>
        <v>0</v>
      </c>
      <c r="I65" s="70"/>
    </row>
    <row r="66" spans="2:9" x14ac:dyDescent="0.3">
      <c r="B66" s="43" t="s">
        <v>38</v>
      </c>
      <c r="C66" s="47" t="s">
        <v>149</v>
      </c>
      <c r="D66" s="11">
        <v>1</v>
      </c>
      <c r="E66" s="12">
        <f t="shared" si="1"/>
        <v>12</v>
      </c>
      <c r="F66" s="13"/>
      <c r="G66" s="14"/>
      <c r="H66" s="12">
        <f t="shared" si="2"/>
        <v>0</v>
      </c>
      <c r="I66" s="70"/>
    </row>
    <row r="67" spans="2:9" x14ac:dyDescent="0.3">
      <c r="B67" s="42" t="s">
        <v>68</v>
      </c>
      <c r="C67" s="47" t="s">
        <v>150</v>
      </c>
      <c r="D67" s="11">
        <v>121300</v>
      </c>
      <c r="E67" s="12">
        <f t="shared" si="1"/>
        <v>1455600</v>
      </c>
      <c r="F67" s="13"/>
      <c r="G67" s="14"/>
      <c r="H67" s="12">
        <f t="shared" si="2"/>
        <v>0</v>
      </c>
      <c r="I67" s="70"/>
    </row>
    <row r="68" spans="2:9" x14ac:dyDescent="0.3">
      <c r="B68" s="43" t="s">
        <v>38</v>
      </c>
      <c r="C68" s="47" t="s">
        <v>151</v>
      </c>
      <c r="D68" s="11">
        <v>5905</v>
      </c>
      <c r="E68" s="12">
        <f t="shared" si="1"/>
        <v>70860</v>
      </c>
      <c r="F68" s="13"/>
      <c r="G68" s="14"/>
      <c r="H68" s="12">
        <f t="shared" ref="H68" si="3">D68*G68</f>
        <v>0</v>
      </c>
      <c r="I68" s="70"/>
    </row>
    <row r="69" spans="2:9" ht="26" x14ac:dyDescent="0.3">
      <c r="B69" s="43"/>
      <c r="C69" s="16" t="s">
        <v>28</v>
      </c>
      <c r="D69" s="10"/>
      <c r="E69" s="12"/>
      <c r="F69" s="12"/>
      <c r="G69" s="17"/>
      <c r="H69" s="12"/>
      <c r="I69" s="31"/>
    </row>
    <row r="70" spans="2:9" x14ac:dyDescent="0.3">
      <c r="B70" s="43" t="s">
        <v>38</v>
      </c>
      <c r="C70" s="48" t="s">
        <v>152</v>
      </c>
      <c r="D70" s="11">
        <f>E70/12</f>
        <v>103.75</v>
      </c>
      <c r="E70" s="12">
        <f>5*249</f>
        <v>1245</v>
      </c>
      <c r="F70" s="13"/>
      <c r="G70" s="14"/>
      <c r="H70" s="12">
        <f>D70*G70</f>
        <v>0</v>
      </c>
      <c r="I70" s="70"/>
    </row>
    <row r="71" spans="2:9" x14ac:dyDescent="0.3">
      <c r="B71" s="43" t="s">
        <v>38</v>
      </c>
      <c r="C71" s="48" t="s">
        <v>153</v>
      </c>
      <c r="D71" s="11">
        <f>E71/12</f>
        <v>4.333333333333333</v>
      </c>
      <c r="E71" s="12">
        <v>52</v>
      </c>
      <c r="F71" s="13"/>
      <c r="G71" s="14"/>
      <c r="H71" s="12">
        <f>D71*G71</f>
        <v>0</v>
      </c>
      <c r="I71" s="70"/>
    </row>
    <row r="72" spans="2:9" x14ac:dyDescent="0.3">
      <c r="B72" s="49" t="s">
        <v>66</v>
      </c>
      <c r="C72" s="50" t="s">
        <v>154</v>
      </c>
      <c r="D72" s="11"/>
      <c r="E72" s="12"/>
      <c r="F72" s="12"/>
      <c r="G72" s="51"/>
      <c r="H72" s="12"/>
      <c r="I72" s="33"/>
    </row>
    <row r="73" spans="2:9" x14ac:dyDescent="0.3">
      <c r="B73" s="38"/>
      <c r="C73" s="13"/>
      <c r="D73" s="13"/>
      <c r="E73" s="13"/>
      <c r="F73" s="13"/>
      <c r="G73" s="14"/>
      <c r="H73" s="12">
        <f>D73*G73</f>
        <v>0</v>
      </c>
      <c r="I73" s="70"/>
    </row>
    <row r="74" spans="2:9" x14ac:dyDescent="0.3">
      <c r="B74" s="38"/>
      <c r="C74" s="13"/>
      <c r="D74" s="13"/>
      <c r="E74" s="13"/>
      <c r="F74" s="13"/>
      <c r="G74" s="14"/>
      <c r="H74" s="12">
        <f>D74*G74</f>
        <v>0</v>
      </c>
      <c r="I74" s="70"/>
    </row>
    <row r="75" spans="2:9" x14ac:dyDescent="0.3">
      <c r="B75" s="38"/>
      <c r="C75" s="13"/>
      <c r="D75" s="13"/>
      <c r="E75" s="13"/>
      <c r="F75" s="13"/>
      <c r="G75" s="14"/>
      <c r="H75" s="12">
        <f>D75*G75</f>
        <v>0</v>
      </c>
      <c r="I75" s="70"/>
    </row>
    <row r="76" spans="2:9" x14ac:dyDescent="0.3">
      <c r="B76" s="10"/>
      <c r="C76" s="24"/>
      <c r="D76" s="10"/>
      <c r="E76" s="25"/>
      <c r="F76" s="25"/>
      <c r="G76" s="26" t="s">
        <v>42</v>
      </c>
      <c r="H76" s="27">
        <f>12*(SUM(H70:H75)+SUM(H4:H68))</f>
        <v>0</v>
      </c>
      <c r="I76" s="10" t="s">
        <v>43</v>
      </c>
    </row>
    <row r="77" spans="2:9" x14ac:dyDescent="0.3">
      <c r="B77" s="10"/>
      <c r="C77" s="24"/>
      <c r="D77" s="10"/>
      <c r="E77" s="26"/>
      <c r="F77" s="28"/>
      <c r="G77" s="26" t="s">
        <v>506</v>
      </c>
      <c r="H77" s="27">
        <f>H76*5</f>
        <v>0</v>
      </c>
      <c r="I77" s="10" t="s">
        <v>507</v>
      </c>
    </row>
    <row r="78" spans="2:9" x14ac:dyDescent="0.3">
      <c r="B78" s="10"/>
      <c r="C78" s="10"/>
      <c r="D78" s="10"/>
      <c r="E78" s="10"/>
      <c r="F78" s="10"/>
      <c r="G78" s="29" t="s">
        <v>44</v>
      </c>
      <c r="H78" s="27">
        <f>H76*1.03*5</f>
        <v>0</v>
      </c>
      <c r="I78" s="10" t="s">
        <v>508</v>
      </c>
    </row>
    <row r="79" spans="2:9" x14ac:dyDescent="0.3">
      <c r="B79" s="10"/>
      <c r="C79" s="10"/>
      <c r="D79" s="10"/>
      <c r="E79" s="10"/>
      <c r="F79" s="10"/>
      <c r="G79" s="29" t="s">
        <v>45</v>
      </c>
      <c r="H79" s="27">
        <f>((H76*1.03)*1.03)*5</f>
        <v>0</v>
      </c>
      <c r="I79" s="10" t="s">
        <v>509</v>
      </c>
    </row>
    <row r="81" spans="2:9" ht="13.15" customHeight="1" x14ac:dyDescent="0.3">
      <c r="B81" s="88" t="s">
        <v>3</v>
      </c>
      <c r="C81" s="88" t="s">
        <v>4</v>
      </c>
      <c r="D81" s="92" t="str">
        <f>C83</f>
        <v>Lockbox Services</v>
      </c>
      <c r="E81" s="93"/>
      <c r="F81" s="93"/>
      <c r="G81" s="93"/>
      <c r="H81" s="94"/>
      <c r="I81" s="16" t="s">
        <v>17</v>
      </c>
    </row>
    <row r="82" spans="2:9" ht="26" x14ac:dyDescent="0.3">
      <c r="B82" s="88"/>
      <c r="C82" s="88"/>
      <c r="D82" s="73" t="s">
        <v>46</v>
      </c>
      <c r="E82" s="73" t="s">
        <v>7</v>
      </c>
      <c r="F82" s="73" t="s">
        <v>505</v>
      </c>
      <c r="G82" s="73" t="s">
        <v>47</v>
      </c>
      <c r="H82" s="73" t="s">
        <v>48</v>
      </c>
      <c r="I82" s="16"/>
    </row>
    <row r="83" spans="2:9" x14ac:dyDescent="0.3">
      <c r="B83" s="39" t="s">
        <v>155</v>
      </c>
      <c r="C83" s="31" t="str">
        <f>C3</f>
        <v>Lockbox Services</v>
      </c>
      <c r="D83" s="32">
        <v>1</v>
      </c>
      <c r="E83" s="33">
        <f>$D83*H76</f>
        <v>0</v>
      </c>
      <c r="F83" s="33">
        <f>$D83*H77</f>
        <v>0</v>
      </c>
      <c r="G83" s="33">
        <f>$D83*H78</f>
        <v>0</v>
      </c>
      <c r="H83" s="33">
        <f>$D83*H79</f>
        <v>0</v>
      </c>
      <c r="I83" s="70"/>
    </row>
  </sheetData>
  <mergeCells count="3">
    <mergeCell ref="B81:B82"/>
    <mergeCell ref="C81:C82"/>
    <mergeCell ref="D81:H81"/>
  </mergeCells>
  <dataValidations count="1">
    <dataValidation type="list" allowBlank="1" showInputMessage="1" showErrorMessage="1" sqref="F4:F68 F70:F71 F73:F75" xr:uid="{3111F3A1-70F3-490A-AE30-DECDA620A561}">
      <formula1>$K$12:$K$15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966C3-8B3B-4806-8DDD-1F069019EA8D}">
  <sheetPr>
    <tabColor theme="9"/>
  </sheetPr>
  <dimension ref="B2:L17"/>
  <sheetViews>
    <sheetView workbookViewId="0"/>
  </sheetViews>
  <sheetFormatPr defaultColWidth="9" defaultRowHeight="13" x14ac:dyDescent="0.3"/>
  <cols>
    <col min="1" max="1" width="3.26953125" style="5" customWidth="1"/>
    <col min="2" max="2" width="8.81640625" style="52" bestFit="1" customWidth="1"/>
    <col min="3" max="3" width="95.36328125" style="5" bestFit="1" customWidth="1"/>
    <col min="4" max="4" width="12.08984375" style="5" bestFit="1" customWidth="1"/>
    <col min="5" max="5" width="11.26953125" style="5" bestFit="1" customWidth="1"/>
    <col min="6" max="6" width="7" style="5" bestFit="1" customWidth="1"/>
    <col min="7" max="7" width="28.08984375" style="5" bestFit="1" customWidth="1"/>
    <col min="8" max="8" width="11.08984375" style="5" customWidth="1"/>
    <col min="9" max="9" width="48" style="5" bestFit="1" customWidth="1"/>
    <col min="10" max="10" width="3.26953125" style="5" customWidth="1"/>
    <col min="11" max="11" width="34.7265625" style="2" customWidth="1"/>
    <col min="12" max="12" width="10" style="2" customWidth="1"/>
    <col min="13" max="16384" width="9" style="5"/>
  </cols>
  <sheetData>
    <row r="2" spans="2:11" ht="39" x14ac:dyDescent="0.3">
      <c r="B2" s="3" t="s">
        <v>3</v>
      </c>
      <c r="C2" s="3" t="s">
        <v>11</v>
      </c>
      <c r="D2" s="3" t="s">
        <v>12</v>
      </c>
      <c r="E2" s="4" t="s">
        <v>13</v>
      </c>
      <c r="F2" s="4" t="s">
        <v>14</v>
      </c>
      <c r="G2" s="4" t="s">
        <v>15</v>
      </c>
      <c r="H2" s="4" t="s">
        <v>16</v>
      </c>
      <c r="I2" s="3" t="s">
        <v>17</v>
      </c>
      <c r="K2" s="40"/>
    </row>
    <row r="3" spans="2:11" x14ac:dyDescent="0.3">
      <c r="B3" s="7"/>
      <c r="C3" s="7" t="s">
        <v>156</v>
      </c>
      <c r="D3" s="6"/>
      <c r="E3" s="8"/>
      <c r="F3" s="8"/>
      <c r="G3" s="8"/>
      <c r="H3" s="8"/>
      <c r="I3" s="6"/>
      <c r="K3" s="35"/>
    </row>
    <row r="4" spans="2:11" x14ac:dyDescent="0.3">
      <c r="B4" s="42" t="s">
        <v>157</v>
      </c>
      <c r="C4" s="10" t="s">
        <v>158</v>
      </c>
      <c r="D4" s="11">
        <v>2</v>
      </c>
      <c r="E4" s="12">
        <f>D4*12</f>
        <v>24</v>
      </c>
      <c r="F4" s="13"/>
      <c r="G4" s="14"/>
      <c r="H4" s="12">
        <f>D4*G4</f>
        <v>0</v>
      </c>
      <c r="I4" s="13"/>
      <c r="K4" s="35"/>
    </row>
    <row r="5" spans="2:11" x14ac:dyDescent="0.3">
      <c r="B5" s="42" t="s">
        <v>159</v>
      </c>
      <c r="C5" s="10" t="s">
        <v>160</v>
      </c>
      <c r="D5" s="11">
        <v>24</v>
      </c>
      <c r="E5" s="12">
        <f>D5*12</f>
        <v>288</v>
      </c>
      <c r="F5" s="13"/>
      <c r="G5" s="14"/>
      <c r="H5" s="12">
        <f>D5*G5</f>
        <v>0</v>
      </c>
      <c r="I5" s="13"/>
      <c r="K5" s="35"/>
    </row>
    <row r="6" spans="2:11" ht="26" x14ac:dyDescent="0.3">
      <c r="B6" s="43"/>
      <c r="C6" s="16" t="s">
        <v>28</v>
      </c>
      <c r="D6" s="10"/>
      <c r="E6" s="12"/>
      <c r="F6" s="12"/>
      <c r="G6" s="17"/>
      <c r="H6" s="12"/>
      <c r="I6" s="10"/>
      <c r="K6" s="35"/>
    </row>
    <row r="7" spans="2:11" x14ac:dyDescent="0.3">
      <c r="B7" s="13"/>
      <c r="C7" s="13">
        <v>1</v>
      </c>
      <c r="D7" s="13"/>
      <c r="E7" s="13"/>
      <c r="F7" s="13"/>
      <c r="G7" s="20"/>
      <c r="H7" s="12">
        <f>D7*G7</f>
        <v>0</v>
      </c>
      <c r="I7" s="13"/>
      <c r="K7" s="35"/>
    </row>
    <row r="8" spans="2:11" x14ac:dyDescent="0.3">
      <c r="B8" s="13"/>
      <c r="C8" s="13">
        <v>2</v>
      </c>
      <c r="D8" s="13"/>
      <c r="E8" s="13"/>
      <c r="F8" s="13"/>
      <c r="G8" s="20"/>
      <c r="H8" s="12">
        <f>D8*G8</f>
        <v>0</v>
      </c>
      <c r="I8" s="13"/>
      <c r="K8" s="35"/>
    </row>
    <row r="9" spans="2:11" x14ac:dyDescent="0.3">
      <c r="B9" s="13"/>
      <c r="C9" s="13">
        <v>3</v>
      </c>
      <c r="D9" s="13"/>
      <c r="E9" s="13"/>
      <c r="F9" s="13"/>
      <c r="G9" s="20"/>
      <c r="H9" s="12">
        <f>D9*G9</f>
        <v>0</v>
      </c>
      <c r="I9" s="13"/>
      <c r="K9" s="35"/>
    </row>
    <row r="10" spans="2:11" x14ac:dyDescent="0.3">
      <c r="B10" s="10"/>
      <c r="C10" s="24"/>
      <c r="D10" s="10"/>
      <c r="E10" s="25"/>
      <c r="F10" s="25"/>
      <c r="G10" s="26" t="s">
        <v>42</v>
      </c>
      <c r="H10" s="27">
        <f>12*(SUM(H4:H5)+SUM(H7:H9))</f>
        <v>0</v>
      </c>
      <c r="I10" s="10" t="s">
        <v>43</v>
      </c>
    </row>
    <row r="11" spans="2:11" x14ac:dyDescent="0.3">
      <c r="B11" s="10"/>
      <c r="C11" s="24"/>
      <c r="D11" s="10"/>
      <c r="E11" s="26"/>
      <c r="F11" s="28"/>
      <c r="G11" s="26" t="s">
        <v>506</v>
      </c>
      <c r="H11" s="27">
        <f>H10*5</f>
        <v>0</v>
      </c>
      <c r="I11" s="10" t="s">
        <v>507</v>
      </c>
    </row>
    <row r="12" spans="2:11" x14ac:dyDescent="0.3">
      <c r="B12" s="10"/>
      <c r="C12" s="10"/>
      <c r="D12" s="10"/>
      <c r="E12" s="10"/>
      <c r="F12" s="10"/>
      <c r="G12" s="29" t="s">
        <v>44</v>
      </c>
      <c r="H12" s="27">
        <f>H10*1.03*5</f>
        <v>0</v>
      </c>
      <c r="I12" s="10" t="s">
        <v>508</v>
      </c>
    </row>
    <row r="13" spans="2:11" x14ac:dyDescent="0.3">
      <c r="B13" s="10"/>
      <c r="C13" s="10"/>
      <c r="D13" s="10"/>
      <c r="E13" s="10"/>
      <c r="F13" s="10"/>
      <c r="G13" s="29" t="s">
        <v>45</v>
      </c>
      <c r="H13" s="27">
        <f>((H10*1.03)*1.03*5)</f>
        <v>0</v>
      </c>
      <c r="I13" s="10" t="s">
        <v>509</v>
      </c>
    </row>
    <row r="15" spans="2:11" ht="13.15" customHeight="1" x14ac:dyDescent="0.3">
      <c r="B15" s="88" t="s">
        <v>3</v>
      </c>
      <c r="C15" s="88" t="s">
        <v>4</v>
      </c>
      <c r="D15" s="92" t="str">
        <f>C17</f>
        <v>Investment Services</v>
      </c>
      <c r="E15" s="93"/>
      <c r="F15" s="93"/>
      <c r="G15" s="93"/>
      <c r="H15" s="94"/>
      <c r="I15" s="16" t="s">
        <v>17</v>
      </c>
    </row>
    <row r="16" spans="2:11" ht="39" x14ac:dyDescent="0.3">
      <c r="B16" s="88"/>
      <c r="C16" s="88"/>
      <c r="D16" s="73" t="s">
        <v>46</v>
      </c>
      <c r="E16" s="73" t="s">
        <v>7</v>
      </c>
      <c r="F16" s="73" t="s">
        <v>505</v>
      </c>
      <c r="G16" s="73" t="s">
        <v>47</v>
      </c>
      <c r="H16" s="73" t="s">
        <v>48</v>
      </c>
      <c r="I16" s="16"/>
    </row>
    <row r="17" spans="2:9" x14ac:dyDescent="0.3">
      <c r="B17" s="39" t="s">
        <v>161</v>
      </c>
      <c r="C17" s="31" t="str">
        <f>C3</f>
        <v>Investment Services</v>
      </c>
      <c r="D17" s="32">
        <v>1</v>
      </c>
      <c r="E17" s="33">
        <f>$D17*H10</f>
        <v>0</v>
      </c>
      <c r="F17" s="33">
        <f>D17*H11</f>
        <v>0</v>
      </c>
      <c r="G17" s="33">
        <f>D17*H12</f>
        <v>0</v>
      </c>
      <c r="H17" s="33">
        <f>D17*H13</f>
        <v>0</v>
      </c>
      <c r="I17" s="13"/>
    </row>
  </sheetData>
  <mergeCells count="3">
    <mergeCell ref="B15:B16"/>
    <mergeCell ref="C15:C16"/>
    <mergeCell ref="D15:H15"/>
  </mergeCells>
  <dataValidations count="1">
    <dataValidation type="list" allowBlank="1" showInputMessage="1" showErrorMessage="1" sqref="F7:F9 F4:F5" xr:uid="{600DB91B-AFBC-464C-B4A0-EED94D0B830C}">
      <formula1>$K$13:$K$16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3BB4-1F31-4723-A762-93E7DDA4ED87}">
  <sheetPr>
    <tabColor theme="9"/>
  </sheetPr>
  <dimension ref="B2:L38"/>
  <sheetViews>
    <sheetView workbookViewId="0"/>
  </sheetViews>
  <sheetFormatPr defaultColWidth="9" defaultRowHeight="13" x14ac:dyDescent="0.3"/>
  <cols>
    <col min="1" max="1" width="3.26953125" style="5" customWidth="1"/>
    <col min="2" max="2" width="9.6328125" style="52" bestFit="1" customWidth="1"/>
    <col min="3" max="3" width="95.36328125" style="5" bestFit="1" customWidth="1"/>
    <col min="4" max="4" width="12.08984375" style="5" bestFit="1" customWidth="1"/>
    <col min="5" max="5" width="11.26953125" style="5" bestFit="1" customWidth="1"/>
    <col min="6" max="6" width="10" style="5" bestFit="1" customWidth="1"/>
    <col min="7" max="7" width="28.08984375" style="5" bestFit="1" customWidth="1"/>
    <col min="8" max="8" width="11" style="5" bestFit="1" customWidth="1"/>
    <col min="9" max="9" width="93.26953125" style="5" customWidth="1"/>
    <col min="10" max="10" width="2.6328125" style="5" customWidth="1"/>
    <col min="11" max="11" width="34.7265625" style="2" customWidth="1"/>
    <col min="12" max="12" width="10" style="2" customWidth="1"/>
    <col min="13" max="16384" width="9" style="5"/>
  </cols>
  <sheetData>
    <row r="2" spans="2:11" ht="39" x14ac:dyDescent="0.3">
      <c r="B2" s="3" t="s">
        <v>162</v>
      </c>
      <c r="C2" s="3" t="s">
        <v>517</v>
      </c>
      <c r="D2" s="3" t="s">
        <v>12</v>
      </c>
      <c r="E2" s="4" t="s">
        <v>13</v>
      </c>
      <c r="F2" s="4" t="s">
        <v>14</v>
      </c>
      <c r="G2" s="4" t="s">
        <v>15</v>
      </c>
      <c r="H2" s="4" t="s">
        <v>16</v>
      </c>
      <c r="I2" s="3" t="s">
        <v>17</v>
      </c>
      <c r="K2" s="40"/>
    </row>
    <row r="3" spans="2:11" x14ac:dyDescent="0.3">
      <c r="B3" s="7"/>
      <c r="C3" s="7" t="s">
        <v>163</v>
      </c>
      <c r="D3" s="6"/>
      <c r="E3" s="8"/>
      <c r="F3" s="8"/>
      <c r="G3" s="8"/>
      <c r="H3" s="8"/>
      <c r="I3" s="6"/>
      <c r="K3" s="35"/>
    </row>
    <row r="4" spans="2:11" x14ac:dyDescent="0.3">
      <c r="B4" s="42" t="s">
        <v>164</v>
      </c>
      <c r="C4" s="10" t="s">
        <v>165</v>
      </c>
      <c r="D4" s="11">
        <v>1</v>
      </c>
      <c r="E4" s="12">
        <f>D4*12</f>
        <v>12</v>
      </c>
      <c r="F4" s="13"/>
      <c r="G4" s="14"/>
      <c r="H4" s="12">
        <f t="shared" ref="H4:H22" si="0">G4*D4</f>
        <v>0</v>
      </c>
      <c r="I4" s="38"/>
      <c r="K4" s="35"/>
    </row>
    <row r="5" spans="2:11" x14ac:dyDescent="0.3">
      <c r="B5" s="37" t="s">
        <v>166</v>
      </c>
      <c r="C5" s="10" t="s">
        <v>167</v>
      </c>
      <c r="D5" s="11">
        <v>36674</v>
      </c>
      <c r="E5" s="12">
        <f t="shared" ref="E5:E24" si="1">D5*12</f>
        <v>440088</v>
      </c>
      <c r="F5" s="13"/>
      <c r="G5" s="14"/>
      <c r="H5" s="12">
        <f t="shared" si="0"/>
        <v>0</v>
      </c>
      <c r="I5" s="38"/>
      <c r="K5" s="35"/>
    </row>
    <row r="6" spans="2:11" x14ac:dyDescent="0.3">
      <c r="B6" s="42" t="s">
        <v>168</v>
      </c>
      <c r="C6" s="10" t="s">
        <v>169</v>
      </c>
      <c r="D6" s="11">
        <v>2</v>
      </c>
      <c r="E6" s="12">
        <f t="shared" si="1"/>
        <v>24</v>
      </c>
      <c r="F6" s="13"/>
      <c r="G6" s="14"/>
      <c r="H6" s="12">
        <f t="shared" si="0"/>
        <v>0</v>
      </c>
      <c r="I6" s="38"/>
      <c r="K6" s="35"/>
    </row>
    <row r="7" spans="2:11" x14ac:dyDescent="0.3">
      <c r="B7" s="42" t="s">
        <v>170</v>
      </c>
      <c r="C7" s="10" t="s">
        <v>171</v>
      </c>
      <c r="D7" s="11">
        <v>22</v>
      </c>
      <c r="E7" s="12">
        <f t="shared" si="1"/>
        <v>264</v>
      </c>
      <c r="F7" s="13"/>
      <c r="G7" s="14"/>
      <c r="H7" s="12">
        <f t="shared" si="0"/>
        <v>0</v>
      </c>
      <c r="I7" s="38"/>
      <c r="K7" s="35"/>
    </row>
    <row r="8" spans="2:11" x14ac:dyDescent="0.3">
      <c r="B8" s="42" t="s">
        <v>172</v>
      </c>
      <c r="C8" s="10" t="s">
        <v>173</v>
      </c>
      <c r="D8" s="11">
        <v>162</v>
      </c>
      <c r="E8" s="12">
        <f t="shared" si="1"/>
        <v>1944</v>
      </c>
      <c r="F8" s="13"/>
      <c r="G8" s="14"/>
      <c r="H8" s="12">
        <f t="shared" si="0"/>
        <v>0</v>
      </c>
      <c r="I8" s="38"/>
      <c r="K8" s="35"/>
    </row>
    <row r="9" spans="2:11" x14ac:dyDescent="0.3">
      <c r="B9" s="42">
        <v>200210</v>
      </c>
      <c r="C9" s="10" t="s">
        <v>510</v>
      </c>
      <c r="D9" s="11">
        <v>19217</v>
      </c>
      <c r="E9" s="79">
        <f t="shared" ref="E9" si="2">D9*12</f>
        <v>230604</v>
      </c>
      <c r="F9" s="13"/>
      <c r="G9" s="14"/>
      <c r="H9" s="12">
        <f t="shared" si="0"/>
        <v>0</v>
      </c>
      <c r="I9" s="38"/>
      <c r="K9" s="35"/>
    </row>
    <row r="10" spans="2:11" x14ac:dyDescent="0.3">
      <c r="B10" s="42" t="s">
        <v>174</v>
      </c>
      <c r="C10" s="10" t="s">
        <v>175</v>
      </c>
      <c r="D10" s="11">
        <v>3947</v>
      </c>
      <c r="E10" s="12">
        <f t="shared" si="1"/>
        <v>47364</v>
      </c>
      <c r="F10" s="13"/>
      <c r="G10" s="14"/>
      <c r="H10" s="12">
        <f t="shared" si="0"/>
        <v>0</v>
      </c>
      <c r="I10" s="38"/>
      <c r="K10" s="35"/>
    </row>
    <row r="11" spans="2:11" x14ac:dyDescent="0.3">
      <c r="B11" s="42" t="s">
        <v>176</v>
      </c>
      <c r="C11" s="10" t="s">
        <v>177</v>
      </c>
      <c r="D11" s="11">
        <v>3947</v>
      </c>
      <c r="E11" s="12">
        <f t="shared" si="1"/>
        <v>47364</v>
      </c>
      <c r="F11" s="13"/>
      <c r="G11" s="14"/>
      <c r="H11" s="12">
        <f t="shared" si="0"/>
        <v>0</v>
      </c>
      <c r="I11" s="38"/>
    </row>
    <row r="12" spans="2:11" x14ac:dyDescent="0.3">
      <c r="B12" s="42" t="s">
        <v>170</v>
      </c>
      <c r="C12" s="10" t="s">
        <v>178</v>
      </c>
      <c r="D12" s="11">
        <v>12915</v>
      </c>
      <c r="E12" s="12">
        <f t="shared" si="1"/>
        <v>154980</v>
      </c>
      <c r="F12" s="13"/>
      <c r="G12" s="14"/>
      <c r="H12" s="12">
        <f t="shared" si="0"/>
        <v>0</v>
      </c>
      <c r="I12" s="38"/>
    </row>
    <row r="13" spans="2:11" x14ac:dyDescent="0.3">
      <c r="B13" s="42" t="s">
        <v>179</v>
      </c>
      <c r="C13" s="10" t="s">
        <v>180</v>
      </c>
      <c r="D13" s="11">
        <v>33</v>
      </c>
      <c r="E13" s="12">
        <f t="shared" si="1"/>
        <v>396</v>
      </c>
      <c r="F13" s="13"/>
      <c r="G13" s="14"/>
      <c r="H13" s="12">
        <f t="shared" si="0"/>
        <v>0</v>
      </c>
      <c r="I13" s="38"/>
    </row>
    <row r="14" spans="2:11" x14ac:dyDescent="0.3">
      <c r="B14" s="96" t="s">
        <v>181</v>
      </c>
      <c r="C14" s="95" t="s">
        <v>518</v>
      </c>
      <c r="D14" s="97">
        <v>52</v>
      </c>
      <c r="E14" s="79">
        <f>D14*12</f>
        <v>624</v>
      </c>
      <c r="F14" s="13"/>
      <c r="G14" s="14"/>
      <c r="H14" s="12">
        <f t="shared" si="0"/>
        <v>0</v>
      </c>
      <c r="I14" s="38"/>
    </row>
    <row r="15" spans="2:11" x14ac:dyDescent="0.3">
      <c r="B15" s="42" t="s">
        <v>176</v>
      </c>
      <c r="C15" s="10" t="s">
        <v>182</v>
      </c>
      <c r="D15" s="11">
        <v>4</v>
      </c>
      <c r="E15" s="12">
        <f t="shared" si="1"/>
        <v>48</v>
      </c>
      <c r="F15" s="13"/>
      <c r="G15" s="14"/>
      <c r="H15" s="12">
        <f t="shared" si="0"/>
        <v>0</v>
      </c>
      <c r="I15" s="38"/>
    </row>
    <row r="16" spans="2:11" x14ac:dyDescent="0.3">
      <c r="B16" s="42" t="s">
        <v>183</v>
      </c>
      <c r="C16" s="10" t="s">
        <v>184</v>
      </c>
      <c r="D16" s="11">
        <v>325683</v>
      </c>
      <c r="E16" s="12">
        <f>12*D16</f>
        <v>3908196</v>
      </c>
      <c r="F16" s="13"/>
      <c r="G16" s="14"/>
      <c r="H16" s="12">
        <f t="shared" si="0"/>
        <v>0</v>
      </c>
      <c r="I16" s="38"/>
    </row>
    <row r="17" spans="2:9" x14ac:dyDescent="0.3">
      <c r="B17" s="42" t="s">
        <v>185</v>
      </c>
      <c r="C17" s="10" t="s">
        <v>186</v>
      </c>
      <c r="D17" s="11">
        <v>8</v>
      </c>
      <c r="E17" s="12">
        <f>12*D17</f>
        <v>96</v>
      </c>
      <c r="F17" s="13"/>
      <c r="G17" s="14"/>
      <c r="H17" s="12">
        <f t="shared" si="0"/>
        <v>0</v>
      </c>
      <c r="I17" s="38"/>
    </row>
    <row r="18" spans="2:9" x14ac:dyDescent="0.3">
      <c r="B18" s="42" t="s">
        <v>187</v>
      </c>
      <c r="C18" s="10" t="s">
        <v>188</v>
      </c>
      <c r="D18" s="11">
        <v>21999</v>
      </c>
      <c r="E18" s="12">
        <f>12*D18</f>
        <v>263988</v>
      </c>
      <c r="F18" s="13"/>
      <c r="G18" s="14"/>
      <c r="H18" s="12">
        <f t="shared" si="0"/>
        <v>0</v>
      </c>
      <c r="I18" s="38"/>
    </row>
    <row r="19" spans="2:9" x14ac:dyDescent="0.3">
      <c r="B19" s="42" t="s">
        <v>189</v>
      </c>
      <c r="C19" s="10" t="s">
        <v>190</v>
      </c>
      <c r="D19" s="11">
        <v>114035</v>
      </c>
      <c r="E19" s="12">
        <f t="shared" si="1"/>
        <v>1368420</v>
      </c>
      <c r="F19" s="13"/>
      <c r="G19" s="14"/>
      <c r="H19" s="12">
        <f t="shared" si="0"/>
        <v>0</v>
      </c>
      <c r="I19" s="38"/>
    </row>
    <row r="20" spans="2:9" x14ac:dyDescent="0.3">
      <c r="B20" s="42" t="s">
        <v>38</v>
      </c>
      <c r="C20" s="10" t="s">
        <v>191</v>
      </c>
      <c r="D20" s="11">
        <v>2</v>
      </c>
      <c r="E20" s="12">
        <f t="shared" si="1"/>
        <v>24</v>
      </c>
      <c r="F20" s="13"/>
      <c r="G20" s="14"/>
      <c r="H20" s="12">
        <f t="shared" si="0"/>
        <v>0</v>
      </c>
      <c r="I20" s="38"/>
    </row>
    <row r="21" spans="2:9" x14ac:dyDescent="0.3">
      <c r="B21" s="42" t="s">
        <v>176</v>
      </c>
      <c r="C21" s="10" t="s">
        <v>192</v>
      </c>
      <c r="D21" s="11">
        <v>3</v>
      </c>
      <c r="E21" s="12">
        <f t="shared" si="1"/>
        <v>36</v>
      </c>
      <c r="F21" s="13"/>
      <c r="G21" s="14"/>
      <c r="H21" s="12">
        <f t="shared" si="0"/>
        <v>0</v>
      </c>
      <c r="I21" s="38"/>
    </row>
    <row r="22" spans="2:9" x14ac:dyDescent="0.3">
      <c r="B22" s="42" t="s">
        <v>193</v>
      </c>
      <c r="C22" s="10" t="s">
        <v>194</v>
      </c>
      <c r="D22" s="11">
        <v>9</v>
      </c>
      <c r="E22" s="12">
        <f t="shared" si="1"/>
        <v>108</v>
      </c>
      <c r="F22" s="13"/>
      <c r="G22" s="14"/>
      <c r="H22" s="12">
        <f t="shared" si="0"/>
        <v>0</v>
      </c>
      <c r="I22" s="38"/>
    </row>
    <row r="23" spans="2:9" ht="26" x14ac:dyDescent="0.3">
      <c r="B23" s="43"/>
      <c r="C23" s="16" t="s">
        <v>28</v>
      </c>
      <c r="D23" s="10"/>
      <c r="E23" s="12"/>
      <c r="F23" s="12"/>
      <c r="G23" s="12"/>
      <c r="H23" s="12"/>
      <c r="I23" s="10"/>
    </row>
    <row r="24" spans="2:9" x14ac:dyDescent="0.3">
      <c r="B24" s="42" t="s">
        <v>195</v>
      </c>
      <c r="C24" s="48" t="s">
        <v>196</v>
      </c>
      <c r="D24" s="10">
        <v>82</v>
      </c>
      <c r="E24" s="12">
        <f t="shared" si="1"/>
        <v>984</v>
      </c>
      <c r="F24" s="13"/>
      <c r="G24" s="38"/>
      <c r="H24" s="12">
        <f>G24*D24</f>
        <v>0</v>
      </c>
      <c r="I24" s="38"/>
    </row>
    <row r="25" spans="2:9" x14ac:dyDescent="0.3">
      <c r="B25" s="57"/>
      <c r="C25" s="58"/>
      <c r="D25" s="59"/>
      <c r="E25" s="38"/>
      <c r="F25" s="13"/>
      <c r="G25" s="38"/>
      <c r="H25" s="12">
        <f>G25*D25</f>
        <v>0</v>
      </c>
      <c r="I25" s="38"/>
    </row>
    <row r="26" spans="2:9" x14ac:dyDescent="0.3">
      <c r="B26" s="57"/>
      <c r="C26" s="58"/>
      <c r="D26" s="59"/>
      <c r="E26" s="38"/>
      <c r="F26" s="13"/>
      <c r="G26" s="38"/>
      <c r="H26" s="12">
        <f>G26*D26</f>
        <v>0</v>
      </c>
      <c r="I26" s="38"/>
    </row>
    <row r="27" spans="2:9" ht="39" x14ac:dyDescent="0.3">
      <c r="B27" s="42"/>
      <c r="C27" s="24" t="s">
        <v>197</v>
      </c>
      <c r="D27" s="10"/>
      <c r="E27" s="12"/>
      <c r="F27" s="12"/>
      <c r="G27" s="12"/>
      <c r="H27" s="12"/>
      <c r="I27" s="10"/>
    </row>
    <row r="28" spans="2:9" x14ac:dyDescent="0.3">
      <c r="B28" s="57"/>
      <c r="C28" s="58" t="s">
        <v>198</v>
      </c>
      <c r="D28" s="10">
        <v>1</v>
      </c>
      <c r="E28" s="38"/>
      <c r="F28" s="13"/>
      <c r="G28" s="38"/>
      <c r="H28" s="12">
        <f>G28*D28</f>
        <v>0</v>
      </c>
      <c r="I28" s="38"/>
    </row>
    <row r="29" spans="2:9" x14ac:dyDescent="0.3">
      <c r="B29" s="57"/>
      <c r="C29" s="58" t="s">
        <v>199</v>
      </c>
      <c r="D29" s="10">
        <v>500</v>
      </c>
      <c r="E29" s="38"/>
      <c r="F29" s="13"/>
      <c r="G29" s="38"/>
      <c r="H29" s="12">
        <f>G29*D29</f>
        <v>0</v>
      </c>
      <c r="I29" s="38"/>
    </row>
    <row r="30" spans="2:9" x14ac:dyDescent="0.3">
      <c r="B30" s="57"/>
      <c r="C30" s="58" t="s">
        <v>200</v>
      </c>
      <c r="D30" s="38"/>
      <c r="E30" s="38"/>
      <c r="F30" s="13"/>
      <c r="G30" s="38"/>
      <c r="H30" s="12">
        <f>G30*D30</f>
        <v>0</v>
      </c>
      <c r="I30" s="38"/>
    </row>
    <row r="31" spans="2:9" x14ac:dyDescent="0.3">
      <c r="B31" s="10"/>
      <c r="C31" s="48"/>
      <c r="D31" s="10"/>
      <c r="E31" s="25"/>
      <c r="F31" s="25"/>
      <c r="G31" s="26" t="s">
        <v>42</v>
      </c>
      <c r="H31" s="27">
        <f>12*(SUM(H4:H22)+SUM(H24:H30))</f>
        <v>0</v>
      </c>
      <c r="I31" s="10" t="s">
        <v>43</v>
      </c>
    </row>
    <row r="32" spans="2:9" x14ac:dyDescent="0.3">
      <c r="B32" s="10"/>
      <c r="C32" s="24"/>
      <c r="D32" s="10"/>
      <c r="E32" s="26"/>
      <c r="F32" s="28"/>
      <c r="G32" s="26" t="s">
        <v>506</v>
      </c>
      <c r="H32" s="27">
        <f>H31*5</f>
        <v>0</v>
      </c>
      <c r="I32" s="10" t="s">
        <v>507</v>
      </c>
    </row>
    <row r="33" spans="2:9" x14ac:dyDescent="0.3">
      <c r="B33" s="10"/>
      <c r="C33" s="10"/>
      <c r="D33" s="10"/>
      <c r="E33" s="10"/>
      <c r="F33" s="10"/>
      <c r="G33" s="29" t="s">
        <v>44</v>
      </c>
      <c r="H33" s="27">
        <f>H31*1.03*5</f>
        <v>0</v>
      </c>
      <c r="I33" s="10" t="s">
        <v>508</v>
      </c>
    </row>
    <row r="34" spans="2:9" x14ac:dyDescent="0.3">
      <c r="B34" s="10"/>
      <c r="C34" s="10"/>
      <c r="D34" s="10"/>
      <c r="E34" s="10"/>
      <c r="F34" s="10"/>
      <c r="G34" s="29" t="s">
        <v>45</v>
      </c>
      <c r="H34" s="27">
        <f>((H31*1.03)*1.03)*5</f>
        <v>0</v>
      </c>
      <c r="I34" s="10" t="s">
        <v>509</v>
      </c>
    </row>
    <row r="36" spans="2:9" x14ac:dyDescent="0.3">
      <c r="B36" s="88" t="s">
        <v>3</v>
      </c>
      <c r="C36" s="88" t="s">
        <v>4</v>
      </c>
      <c r="D36" s="89" t="str">
        <f>C38</f>
        <v>Reconciliation Services</v>
      </c>
      <c r="E36" s="89"/>
      <c r="F36" s="89"/>
      <c r="G36" s="89"/>
      <c r="H36" s="89"/>
      <c r="I36" s="88" t="s">
        <v>17</v>
      </c>
    </row>
    <row r="37" spans="2:9" ht="39" x14ac:dyDescent="0.3">
      <c r="B37" s="88"/>
      <c r="C37" s="88"/>
      <c r="D37" s="73" t="s">
        <v>46</v>
      </c>
      <c r="E37" s="73" t="s">
        <v>7</v>
      </c>
      <c r="F37" s="73" t="s">
        <v>505</v>
      </c>
      <c r="G37" s="73" t="s">
        <v>47</v>
      </c>
      <c r="H37" s="73" t="s">
        <v>48</v>
      </c>
      <c r="I37" s="88"/>
    </row>
    <row r="38" spans="2:9" ht="26" x14ac:dyDescent="0.3">
      <c r="B38" s="39" t="s">
        <v>201</v>
      </c>
      <c r="C38" s="31" t="str">
        <f>C3</f>
        <v>Reconciliation Services</v>
      </c>
      <c r="D38" s="32">
        <v>1</v>
      </c>
      <c r="E38" s="33">
        <f>D38*H31</f>
        <v>0</v>
      </c>
      <c r="F38" s="33">
        <f>D38*H32</f>
        <v>0</v>
      </c>
      <c r="G38" s="33">
        <f>D38*H33</f>
        <v>0</v>
      </c>
      <c r="H38" s="33">
        <f>D38*H34</f>
        <v>0</v>
      </c>
      <c r="I38" s="24"/>
    </row>
  </sheetData>
  <mergeCells count="4">
    <mergeCell ref="B36:B37"/>
    <mergeCell ref="C36:C37"/>
    <mergeCell ref="D36:H36"/>
    <mergeCell ref="I36:I37"/>
  </mergeCells>
  <dataValidations count="4">
    <dataValidation type="list" allowBlank="1" showInputMessage="1" showErrorMessage="1" sqref="F19:F22 F24:F26 F4:F13 F15 F28:F30" xr:uid="{0F6944C1-5867-4EDD-B2F1-AC8412BEA140}">
      <formula1>$K$15:$K$21</formula1>
    </dataValidation>
    <dataValidation type="list" allowBlank="1" showInputMessage="1" showErrorMessage="1" sqref="F16:F17" xr:uid="{8B2663BB-BEDE-4005-B00F-458F412E3C87}">
      <formula1>$K$15:$K$19</formula1>
    </dataValidation>
    <dataValidation type="list" allowBlank="1" showInputMessage="1" showErrorMessage="1" sqref="F18" xr:uid="{39C1B121-8031-45F1-86FA-6CC2EF36D5C2}">
      <formula1>$K$15:$K$18</formula1>
    </dataValidation>
    <dataValidation type="list" allowBlank="1" showInputMessage="1" showErrorMessage="1" sqref="F14" xr:uid="{CEEA2F3F-4EDD-4391-A6DA-84DD488BEBF8}">
      <formula1>$K$14:$K$17</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5C98-2530-4A99-AEC2-0F0D77DFF5BC}">
  <sheetPr>
    <tabColor theme="9"/>
  </sheetPr>
  <dimension ref="B2:L87"/>
  <sheetViews>
    <sheetView topLeftCell="B1" workbookViewId="0">
      <selection activeCell="B1" sqref="B1"/>
    </sheetView>
  </sheetViews>
  <sheetFormatPr defaultColWidth="9" defaultRowHeight="13" x14ac:dyDescent="0.3"/>
  <cols>
    <col min="1" max="1" width="3.26953125" style="5" customWidth="1"/>
    <col min="2" max="2" width="8.81640625" style="52" bestFit="1" customWidth="1"/>
    <col min="3" max="3" width="95.36328125" style="5" bestFit="1" customWidth="1"/>
    <col min="4" max="4" width="12.08984375" style="5" bestFit="1" customWidth="1"/>
    <col min="5" max="5" width="11.26953125" style="5" bestFit="1" customWidth="1"/>
    <col min="6" max="6" width="10" style="5" bestFit="1" customWidth="1"/>
    <col min="7" max="7" width="28.08984375" style="5" bestFit="1" customWidth="1"/>
    <col min="8" max="8" width="11" style="5" bestFit="1" customWidth="1"/>
    <col min="9" max="9" width="78.26953125" style="5" customWidth="1"/>
    <col min="10" max="10" width="2.26953125" style="5" customWidth="1"/>
    <col min="11" max="11" width="34.7265625" style="2" customWidth="1"/>
    <col min="12" max="12" width="10" style="2" customWidth="1"/>
    <col min="13" max="16384" width="9" style="5"/>
  </cols>
  <sheetData>
    <row r="2" spans="2:11" ht="39" x14ac:dyDescent="0.3">
      <c r="B2" s="3" t="s">
        <v>162</v>
      </c>
      <c r="C2" s="3" t="s">
        <v>11</v>
      </c>
      <c r="D2" s="3" t="s">
        <v>12</v>
      </c>
      <c r="E2" s="4" t="s">
        <v>13</v>
      </c>
      <c r="F2" s="4" t="s">
        <v>14</v>
      </c>
      <c r="G2" s="4" t="s">
        <v>15</v>
      </c>
      <c r="H2" s="4" t="s">
        <v>16</v>
      </c>
      <c r="I2" s="3" t="s">
        <v>17</v>
      </c>
      <c r="K2" s="40"/>
    </row>
    <row r="3" spans="2:11" x14ac:dyDescent="0.3">
      <c r="B3" s="60"/>
      <c r="C3" s="7" t="s">
        <v>202</v>
      </c>
      <c r="D3" s="6"/>
      <c r="E3" s="8"/>
      <c r="F3" s="8"/>
      <c r="G3" s="8"/>
      <c r="H3" s="8"/>
      <c r="I3" s="61"/>
      <c r="K3" s="35"/>
    </row>
    <row r="4" spans="2:11" x14ac:dyDescent="0.3">
      <c r="B4" s="43" t="s">
        <v>38</v>
      </c>
      <c r="C4" s="10" t="s">
        <v>203</v>
      </c>
      <c r="D4" s="11">
        <v>50</v>
      </c>
      <c r="E4" s="12">
        <f t="shared" ref="E4:E56" si="0">D4*12</f>
        <v>600</v>
      </c>
      <c r="F4" s="13"/>
      <c r="G4" s="14"/>
      <c r="H4" s="12">
        <f t="shared" ref="H4:H35" si="1">G4*D4</f>
        <v>0</v>
      </c>
      <c r="I4" s="71" t="s">
        <v>204</v>
      </c>
      <c r="K4" s="35"/>
    </row>
    <row r="5" spans="2:11" x14ac:dyDescent="0.3">
      <c r="B5" s="43" t="s">
        <v>38</v>
      </c>
      <c r="C5" s="10" t="s">
        <v>205</v>
      </c>
      <c r="D5" s="11">
        <v>50</v>
      </c>
      <c r="E5" s="12">
        <f t="shared" si="0"/>
        <v>600</v>
      </c>
      <c r="F5" s="13"/>
      <c r="G5" s="14"/>
      <c r="H5" s="12">
        <f t="shared" si="1"/>
        <v>0</v>
      </c>
      <c r="I5" s="71" t="s">
        <v>206</v>
      </c>
      <c r="K5" s="35"/>
    </row>
    <row r="6" spans="2:11" x14ac:dyDescent="0.3">
      <c r="B6" s="42" t="s">
        <v>207</v>
      </c>
      <c r="C6" s="10" t="s">
        <v>208</v>
      </c>
      <c r="D6" s="11">
        <v>2</v>
      </c>
      <c r="E6" s="12">
        <f t="shared" si="0"/>
        <v>24</v>
      </c>
      <c r="F6" s="13"/>
      <c r="G6" s="14"/>
      <c r="H6" s="12">
        <f t="shared" si="1"/>
        <v>0</v>
      </c>
      <c r="I6" s="70"/>
      <c r="K6" s="35"/>
    </row>
    <row r="7" spans="2:11" x14ac:dyDescent="0.3">
      <c r="B7" s="42" t="s">
        <v>209</v>
      </c>
      <c r="C7" s="10" t="s">
        <v>210</v>
      </c>
      <c r="D7" s="11">
        <v>1266</v>
      </c>
      <c r="E7" s="12">
        <f t="shared" si="0"/>
        <v>15192</v>
      </c>
      <c r="F7" s="13"/>
      <c r="G7" s="14"/>
      <c r="H7" s="12">
        <f t="shared" si="1"/>
        <v>0</v>
      </c>
      <c r="I7" s="71" t="s">
        <v>211</v>
      </c>
      <c r="K7" s="35"/>
    </row>
    <row r="8" spans="2:11" x14ac:dyDescent="0.3">
      <c r="B8" s="42" t="s">
        <v>209</v>
      </c>
      <c r="C8" s="10" t="s">
        <v>212</v>
      </c>
      <c r="D8" s="11">
        <v>18418</v>
      </c>
      <c r="E8" s="12">
        <f t="shared" si="0"/>
        <v>221016</v>
      </c>
      <c r="F8" s="13"/>
      <c r="G8" s="14"/>
      <c r="H8" s="12">
        <f t="shared" si="1"/>
        <v>0</v>
      </c>
      <c r="I8" s="70"/>
      <c r="K8" s="35"/>
    </row>
    <row r="9" spans="2:11" x14ac:dyDescent="0.3">
      <c r="B9" s="42" t="s">
        <v>213</v>
      </c>
      <c r="C9" s="10" t="s">
        <v>214</v>
      </c>
      <c r="D9" s="11">
        <v>14</v>
      </c>
      <c r="E9" s="12">
        <f t="shared" si="0"/>
        <v>168</v>
      </c>
      <c r="F9" s="13"/>
      <c r="G9" s="14"/>
      <c r="H9" s="12">
        <f t="shared" si="1"/>
        <v>0</v>
      </c>
      <c r="I9" s="70"/>
      <c r="K9" s="35"/>
    </row>
    <row r="10" spans="2:11" x14ac:dyDescent="0.3">
      <c r="B10" s="42" t="s">
        <v>181</v>
      </c>
      <c r="C10" s="10" t="s">
        <v>215</v>
      </c>
      <c r="D10" s="11">
        <f>14+16+16</f>
        <v>46</v>
      </c>
      <c r="E10" s="12">
        <f t="shared" si="0"/>
        <v>552</v>
      </c>
      <c r="F10" s="13"/>
      <c r="G10" s="14"/>
      <c r="H10" s="12">
        <f t="shared" si="1"/>
        <v>0</v>
      </c>
      <c r="I10" s="70"/>
    </row>
    <row r="11" spans="2:11" x14ac:dyDescent="0.3">
      <c r="B11" s="42" t="s">
        <v>216</v>
      </c>
      <c r="C11" s="10" t="s">
        <v>217</v>
      </c>
      <c r="D11" s="11">
        <v>2</v>
      </c>
      <c r="E11" s="12">
        <f t="shared" si="0"/>
        <v>24</v>
      </c>
      <c r="F11" s="13"/>
      <c r="G11" s="14"/>
      <c r="H11" s="12">
        <f t="shared" si="1"/>
        <v>0</v>
      </c>
      <c r="I11" s="70"/>
    </row>
    <row r="12" spans="2:11" x14ac:dyDescent="0.3">
      <c r="B12" s="42" t="s">
        <v>218</v>
      </c>
      <c r="C12" s="10" t="s">
        <v>219</v>
      </c>
      <c r="D12" s="11">
        <v>21008</v>
      </c>
      <c r="E12" s="12">
        <f t="shared" si="0"/>
        <v>252096</v>
      </c>
      <c r="F12" s="13"/>
      <c r="G12" s="14"/>
      <c r="H12" s="12">
        <f t="shared" si="1"/>
        <v>0</v>
      </c>
      <c r="I12" s="70"/>
    </row>
    <row r="13" spans="2:11" x14ac:dyDescent="0.3">
      <c r="B13" s="42" t="s">
        <v>220</v>
      </c>
      <c r="C13" s="10" t="s">
        <v>221</v>
      </c>
      <c r="D13" s="11">
        <v>483</v>
      </c>
      <c r="E13" s="12">
        <f t="shared" si="0"/>
        <v>5796</v>
      </c>
      <c r="F13" s="13"/>
      <c r="G13" s="14"/>
      <c r="H13" s="12">
        <f t="shared" si="1"/>
        <v>0</v>
      </c>
      <c r="I13" s="70"/>
    </row>
    <row r="14" spans="2:11" x14ac:dyDescent="0.3">
      <c r="B14" s="42" t="s">
        <v>222</v>
      </c>
      <c r="C14" s="10" t="s">
        <v>223</v>
      </c>
      <c r="D14" s="11">
        <v>4</v>
      </c>
      <c r="E14" s="12">
        <f t="shared" si="0"/>
        <v>48</v>
      </c>
      <c r="F14" s="13"/>
      <c r="G14" s="14"/>
      <c r="H14" s="12">
        <f t="shared" si="1"/>
        <v>0</v>
      </c>
      <c r="I14" s="70"/>
    </row>
    <row r="15" spans="2:11" x14ac:dyDescent="0.3">
      <c r="B15" s="42" t="s">
        <v>224</v>
      </c>
      <c r="C15" s="10" t="s">
        <v>225</v>
      </c>
      <c r="D15" s="11">
        <v>46</v>
      </c>
      <c r="E15" s="12">
        <f t="shared" si="0"/>
        <v>552</v>
      </c>
      <c r="F15" s="13"/>
      <c r="G15" s="14"/>
      <c r="H15" s="12">
        <f t="shared" si="1"/>
        <v>0</v>
      </c>
      <c r="I15" s="70"/>
    </row>
    <row r="16" spans="2:11" x14ac:dyDescent="0.3">
      <c r="B16" s="42" t="s">
        <v>226</v>
      </c>
      <c r="C16" s="10" t="s">
        <v>227</v>
      </c>
      <c r="D16" s="11">
        <v>1</v>
      </c>
      <c r="E16" s="12">
        <f t="shared" si="0"/>
        <v>12</v>
      </c>
      <c r="F16" s="13"/>
      <c r="G16" s="14"/>
      <c r="H16" s="12">
        <f t="shared" si="1"/>
        <v>0</v>
      </c>
      <c r="I16" s="70"/>
    </row>
    <row r="17" spans="2:9" x14ac:dyDescent="0.3">
      <c r="B17" s="42" t="s">
        <v>228</v>
      </c>
      <c r="C17" s="10" t="s">
        <v>229</v>
      </c>
      <c r="D17" s="11">
        <v>224345</v>
      </c>
      <c r="E17" s="12">
        <f t="shared" si="0"/>
        <v>2692140</v>
      </c>
      <c r="F17" s="13"/>
      <c r="G17" s="14"/>
      <c r="H17" s="12">
        <f t="shared" si="1"/>
        <v>0</v>
      </c>
      <c r="I17" s="70"/>
    </row>
    <row r="18" spans="2:9" x14ac:dyDescent="0.3">
      <c r="B18" s="42" t="s">
        <v>230</v>
      </c>
      <c r="C18" s="10" t="s">
        <v>231</v>
      </c>
      <c r="D18" s="11">
        <v>23</v>
      </c>
      <c r="E18" s="12">
        <f t="shared" si="0"/>
        <v>276</v>
      </c>
      <c r="F18" s="13"/>
      <c r="G18" s="14"/>
      <c r="H18" s="12">
        <f t="shared" si="1"/>
        <v>0</v>
      </c>
      <c r="I18" s="70"/>
    </row>
    <row r="19" spans="2:9" x14ac:dyDescent="0.3">
      <c r="B19" s="42" t="s">
        <v>220</v>
      </c>
      <c r="C19" s="10" t="s">
        <v>232</v>
      </c>
      <c r="D19" s="11">
        <v>528</v>
      </c>
      <c r="E19" s="12">
        <f t="shared" si="0"/>
        <v>6336</v>
      </c>
      <c r="F19" s="13"/>
      <c r="G19" s="14"/>
      <c r="H19" s="12">
        <f t="shared" si="1"/>
        <v>0</v>
      </c>
      <c r="I19" s="70"/>
    </row>
    <row r="20" spans="2:9" x14ac:dyDescent="0.3">
      <c r="B20" s="42" t="s">
        <v>233</v>
      </c>
      <c r="C20" s="10" t="s">
        <v>234</v>
      </c>
      <c r="D20" s="11">
        <v>1916</v>
      </c>
      <c r="E20" s="12">
        <f t="shared" si="0"/>
        <v>22992</v>
      </c>
      <c r="F20" s="13"/>
      <c r="G20" s="14"/>
      <c r="H20" s="12">
        <f t="shared" si="1"/>
        <v>0</v>
      </c>
      <c r="I20" s="70"/>
    </row>
    <row r="21" spans="2:9" x14ac:dyDescent="0.3">
      <c r="B21" s="42" t="s">
        <v>224</v>
      </c>
      <c r="C21" s="10" t="s">
        <v>235</v>
      </c>
      <c r="D21" s="11">
        <v>3</v>
      </c>
      <c r="E21" s="12">
        <f t="shared" si="0"/>
        <v>36</v>
      </c>
      <c r="F21" s="13"/>
      <c r="G21" s="14"/>
      <c r="H21" s="12">
        <f t="shared" si="1"/>
        <v>0</v>
      </c>
      <c r="I21" s="70"/>
    </row>
    <row r="22" spans="2:9" x14ac:dyDescent="0.3">
      <c r="B22" s="42" t="s">
        <v>230</v>
      </c>
      <c r="C22" s="10" t="s">
        <v>236</v>
      </c>
      <c r="D22" s="11">
        <v>2</v>
      </c>
      <c r="E22" s="12">
        <f t="shared" si="0"/>
        <v>24</v>
      </c>
      <c r="F22" s="13"/>
      <c r="G22" s="14"/>
      <c r="H22" s="12">
        <f t="shared" si="1"/>
        <v>0</v>
      </c>
      <c r="I22" s="70"/>
    </row>
    <row r="23" spans="2:9" x14ac:dyDescent="0.3">
      <c r="B23" s="42" t="s">
        <v>228</v>
      </c>
      <c r="C23" s="10" t="s">
        <v>237</v>
      </c>
      <c r="D23" s="11">
        <v>2</v>
      </c>
      <c r="E23" s="12">
        <f t="shared" si="0"/>
        <v>24</v>
      </c>
      <c r="F23" s="13"/>
      <c r="G23" s="14"/>
      <c r="H23" s="12">
        <f t="shared" si="1"/>
        <v>0</v>
      </c>
      <c r="I23" s="70"/>
    </row>
    <row r="24" spans="2:9" x14ac:dyDescent="0.3">
      <c r="B24" s="42" t="s">
        <v>218</v>
      </c>
      <c r="C24" s="10" t="s">
        <v>238</v>
      </c>
      <c r="D24" s="11">
        <v>1</v>
      </c>
      <c r="E24" s="12">
        <f t="shared" si="0"/>
        <v>12</v>
      </c>
      <c r="F24" s="13"/>
      <c r="G24" s="14"/>
      <c r="H24" s="12">
        <f t="shared" si="1"/>
        <v>0</v>
      </c>
      <c r="I24" s="70"/>
    </row>
    <row r="25" spans="2:9" x14ac:dyDescent="0.3">
      <c r="B25" s="42" t="s">
        <v>239</v>
      </c>
      <c r="C25" s="10" t="s">
        <v>511</v>
      </c>
      <c r="D25" s="11">
        <v>12</v>
      </c>
      <c r="E25" s="12">
        <f t="shared" si="0"/>
        <v>144</v>
      </c>
      <c r="F25" s="13"/>
      <c r="G25" s="14"/>
      <c r="H25" s="12">
        <f t="shared" si="1"/>
        <v>0</v>
      </c>
      <c r="I25" s="70"/>
    </row>
    <row r="26" spans="2:9" x14ac:dyDescent="0.3">
      <c r="B26" s="42" t="s">
        <v>240</v>
      </c>
      <c r="C26" s="10" t="s">
        <v>512</v>
      </c>
      <c r="D26" s="11">
        <v>55084</v>
      </c>
      <c r="E26" s="12">
        <f t="shared" si="0"/>
        <v>661008</v>
      </c>
      <c r="F26" s="13"/>
      <c r="G26" s="14"/>
      <c r="H26" s="12">
        <f t="shared" si="1"/>
        <v>0</v>
      </c>
      <c r="I26" s="70"/>
    </row>
    <row r="27" spans="2:9" x14ac:dyDescent="0.3">
      <c r="B27" s="42" t="s">
        <v>241</v>
      </c>
      <c r="C27" s="10" t="s">
        <v>513</v>
      </c>
      <c r="D27" s="11">
        <v>55095</v>
      </c>
      <c r="E27" s="12">
        <f t="shared" si="0"/>
        <v>661140</v>
      </c>
      <c r="F27" s="13"/>
      <c r="G27" s="14"/>
      <c r="H27" s="12">
        <f t="shared" si="1"/>
        <v>0</v>
      </c>
      <c r="I27" s="70"/>
    </row>
    <row r="28" spans="2:9" x14ac:dyDescent="0.3">
      <c r="B28" s="43" t="s">
        <v>38</v>
      </c>
      <c r="C28" s="10" t="s">
        <v>242</v>
      </c>
      <c r="D28" s="11">
        <v>9</v>
      </c>
      <c r="E28" s="12">
        <f t="shared" si="0"/>
        <v>108</v>
      </c>
      <c r="F28" s="13"/>
      <c r="G28" s="14"/>
      <c r="H28" s="12">
        <f t="shared" si="1"/>
        <v>0</v>
      </c>
      <c r="I28" s="70"/>
    </row>
    <row r="29" spans="2:9" x14ac:dyDescent="0.3">
      <c r="B29" s="42" t="s">
        <v>240</v>
      </c>
      <c r="C29" s="10" t="s">
        <v>243</v>
      </c>
      <c r="D29" s="11">
        <v>1675</v>
      </c>
      <c r="E29" s="12">
        <f t="shared" si="0"/>
        <v>20100</v>
      </c>
      <c r="F29" s="13"/>
      <c r="G29" s="14"/>
      <c r="H29" s="12">
        <f t="shared" si="1"/>
        <v>0</v>
      </c>
      <c r="I29" s="70"/>
    </row>
    <row r="30" spans="2:9" x14ac:dyDescent="0.3">
      <c r="B30" s="42" t="s">
        <v>244</v>
      </c>
      <c r="C30" s="10" t="s">
        <v>245</v>
      </c>
      <c r="D30" s="11">
        <v>3352</v>
      </c>
      <c r="E30" s="12">
        <f t="shared" si="0"/>
        <v>40224</v>
      </c>
      <c r="F30" s="13"/>
      <c r="G30" s="14"/>
      <c r="H30" s="12">
        <f t="shared" si="1"/>
        <v>0</v>
      </c>
      <c r="I30" s="70"/>
    </row>
    <row r="31" spans="2:9" x14ac:dyDescent="0.3">
      <c r="B31" s="42" t="s">
        <v>220</v>
      </c>
      <c r="C31" s="10" t="s">
        <v>246</v>
      </c>
      <c r="D31" s="11">
        <v>902</v>
      </c>
      <c r="E31" s="12">
        <f t="shared" si="0"/>
        <v>10824</v>
      </c>
      <c r="F31" s="13"/>
      <c r="G31" s="14"/>
      <c r="H31" s="12">
        <f t="shared" si="1"/>
        <v>0</v>
      </c>
      <c r="I31" s="70"/>
    </row>
    <row r="32" spans="2:9" x14ac:dyDescent="0.3">
      <c r="B32" s="42" t="s">
        <v>220</v>
      </c>
      <c r="C32" s="10" t="s">
        <v>247</v>
      </c>
      <c r="D32" s="11">
        <v>457</v>
      </c>
      <c r="E32" s="12">
        <f t="shared" si="0"/>
        <v>5484</v>
      </c>
      <c r="F32" s="13"/>
      <c r="G32" s="14"/>
      <c r="H32" s="12">
        <f t="shared" si="1"/>
        <v>0</v>
      </c>
      <c r="I32" s="70"/>
    </row>
    <row r="33" spans="2:9" x14ac:dyDescent="0.3">
      <c r="B33" s="42" t="s">
        <v>248</v>
      </c>
      <c r="C33" s="10" t="s">
        <v>249</v>
      </c>
      <c r="D33" s="11">
        <v>5255</v>
      </c>
      <c r="E33" s="12">
        <f t="shared" si="0"/>
        <v>63060</v>
      </c>
      <c r="F33" s="13"/>
      <c r="G33" s="14"/>
      <c r="H33" s="12">
        <f t="shared" si="1"/>
        <v>0</v>
      </c>
      <c r="I33" s="70"/>
    </row>
    <row r="34" spans="2:9" x14ac:dyDescent="0.3">
      <c r="B34" s="42" t="s">
        <v>248</v>
      </c>
      <c r="C34" s="10" t="s">
        <v>250</v>
      </c>
      <c r="D34" s="11">
        <v>9</v>
      </c>
      <c r="E34" s="12">
        <f t="shared" si="0"/>
        <v>108</v>
      </c>
      <c r="F34" s="13"/>
      <c r="G34" s="14"/>
      <c r="H34" s="12">
        <f t="shared" si="1"/>
        <v>0</v>
      </c>
      <c r="I34" s="70"/>
    </row>
    <row r="35" spans="2:9" x14ac:dyDescent="0.3">
      <c r="B35" s="42" t="s">
        <v>251</v>
      </c>
      <c r="C35" s="10" t="s">
        <v>252</v>
      </c>
      <c r="D35" s="11">
        <v>118</v>
      </c>
      <c r="E35" s="12">
        <f t="shared" si="0"/>
        <v>1416</v>
      </c>
      <c r="F35" s="13"/>
      <c r="G35" s="14"/>
      <c r="H35" s="12">
        <f t="shared" si="1"/>
        <v>0</v>
      </c>
      <c r="I35" s="70"/>
    </row>
    <row r="36" spans="2:9" x14ac:dyDescent="0.3">
      <c r="B36" s="42" t="s">
        <v>251</v>
      </c>
      <c r="C36" s="10" t="s">
        <v>253</v>
      </c>
      <c r="D36" s="11">
        <v>118</v>
      </c>
      <c r="E36" s="12">
        <f t="shared" si="0"/>
        <v>1416</v>
      </c>
      <c r="F36" s="13"/>
      <c r="G36" s="14"/>
      <c r="H36" s="12">
        <f t="shared" ref="H36:H56" si="2">G36*D36</f>
        <v>0</v>
      </c>
      <c r="I36" s="70"/>
    </row>
    <row r="37" spans="2:9" x14ac:dyDescent="0.3">
      <c r="B37" s="42" t="s">
        <v>254</v>
      </c>
      <c r="C37" s="10" t="s">
        <v>255</v>
      </c>
      <c r="D37" s="11">
        <v>4</v>
      </c>
      <c r="E37" s="12">
        <f t="shared" si="0"/>
        <v>48</v>
      </c>
      <c r="F37" s="13"/>
      <c r="G37" s="14"/>
      <c r="H37" s="12">
        <f t="shared" si="2"/>
        <v>0</v>
      </c>
      <c r="I37" s="70"/>
    </row>
    <row r="38" spans="2:9" x14ac:dyDescent="0.3">
      <c r="B38" s="42" t="s">
        <v>256</v>
      </c>
      <c r="C38" s="10" t="s">
        <v>257</v>
      </c>
      <c r="D38" s="11">
        <v>5266</v>
      </c>
      <c r="E38" s="12">
        <f t="shared" si="0"/>
        <v>63192</v>
      </c>
      <c r="F38" s="13"/>
      <c r="G38" s="14"/>
      <c r="H38" s="12">
        <f t="shared" si="2"/>
        <v>0</v>
      </c>
      <c r="I38" s="70"/>
    </row>
    <row r="39" spans="2:9" x14ac:dyDescent="0.3">
      <c r="B39" s="42" t="s">
        <v>218</v>
      </c>
      <c r="C39" s="10" t="s">
        <v>258</v>
      </c>
      <c r="D39" s="11">
        <v>1</v>
      </c>
      <c r="E39" s="12">
        <f t="shared" si="0"/>
        <v>12</v>
      </c>
      <c r="F39" s="13"/>
      <c r="G39" s="14"/>
      <c r="H39" s="12">
        <f t="shared" si="2"/>
        <v>0</v>
      </c>
      <c r="I39" s="70"/>
    </row>
    <row r="40" spans="2:9" x14ac:dyDescent="0.3">
      <c r="B40" s="42" t="s">
        <v>207</v>
      </c>
      <c r="C40" s="10" t="s">
        <v>259</v>
      </c>
      <c r="D40" s="11">
        <v>2</v>
      </c>
      <c r="E40" s="12">
        <f t="shared" si="0"/>
        <v>24</v>
      </c>
      <c r="F40" s="13"/>
      <c r="G40" s="14"/>
      <c r="H40" s="12">
        <f t="shared" si="2"/>
        <v>0</v>
      </c>
      <c r="I40" s="70"/>
    </row>
    <row r="41" spans="2:9" x14ac:dyDescent="0.3">
      <c r="B41" s="42" t="s">
        <v>260</v>
      </c>
      <c r="C41" s="10" t="s">
        <v>261</v>
      </c>
      <c r="D41" s="11">
        <v>54</v>
      </c>
      <c r="E41" s="12">
        <f t="shared" si="0"/>
        <v>648</v>
      </c>
      <c r="F41" s="13"/>
      <c r="G41" s="14"/>
      <c r="H41" s="12">
        <f t="shared" si="2"/>
        <v>0</v>
      </c>
      <c r="I41" s="70"/>
    </row>
    <row r="42" spans="2:9" x14ac:dyDescent="0.3">
      <c r="B42" s="42" t="s">
        <v>260</v>
      </c>
      <c r="C42" s="10" t="s">
        <v>262</v>
      </c>
      <c r="D42" s="11">
        <v>27373</v>
      </c>
      <c r="E42" s="12">
        <f t="shared" si="0"/>
        <v>328476</v>
      </c>
      <c r="F42" s="13"/>
      <c r="G42" s="14"/>
      <c r="H42" s="12">
        <f t="shared" si="2"/>
        <v>0</v>
      </c>
      <c r="I42" s="70"/>
    </row>
    <row r="43" spans="2:9" x14ac:dyDescent="0.3">
      <c r="B43" s="42" t="s">
        <v>216</v>
      </c>
      <c r="C43" s="10" t="s">
        <v>263</v>
      </c>
      <c r="D43" s="11">
        <v>1</v>
      </c>
      <c r="E43" s="12">
        <f t="shared" si="0"/>
        <v>12</v>
      </c>
      <c r="F43" s="13"/>
      <c r="G43" s="14"/>
      <c r="H43" s="12">
        <f t="shared" si="2"/>
        <v>0</v>
      </c>
      <c r="I43" s="70"/>
    </row>
    <row r="44" spans="2:9" x14ac:dyDescent="0.3">
      <c r="B44" s="42" t="s">
        <v>224</v>
      </c>
      <c r="C44" s="10" t="s">
        <v>264</v>
      </c>
      <c r="D44" s="11">
        <v>418</v>
      </c>
      <c r="E44" s="12">
        <f t="shared" si="0"/>
        <v>5016</v>
      </c>
      <c r="F44" s="13"/>
      <c r="G44" s="14"/>
      <c r="H44" s="12">
        <f t="shared" si="2"/>
        <v>0</v>
      </c>
      <c r="I44" s="70"/>
    </row>
    <row r="45" spans="2:9" x14ac:dyDescent="0.3">
      <c r="B45" s="42" t="s">
        <v>251</v>
      </c>
      <c r="C45" s="10" t="s">
        <v>265</v>
      </c>
      <c r="D45" s="11">
        <v>1</v>
      </c>
      <c r="E45" s="12">
        <f t="shared" si="0"/>
        <v>12</v>
      </c>
      <c r="F45" s="13"/>
      <c r="G45" s="14"/>
      <c r="H45" s="12">
        <f t="shared" si="2"/>
        <v>0</v>
      </c>
      <c r="I45" s="70"/>
    </row>
    <row r="46" spans="2:9" x14ac:dyDescent="0.3">
      <c r="B46" s="42" t="s">
        <v>230</v>
      </c>
      <c r="C46" s="10" t="s">
        <v>266</v>
      </c>
      <c r="D46" s="11">
        <v>1</v>
      </c>
      <c r="E46" s="12">
        <f t="shared" si="0"/>
        <v>12</v>
      </c>
      <c r="F46" s="13"/>
      <c r="G46" s="14"/>
      <c r="H46" s="12">
        <f t="shared" si="2"/>
        <v>0</v>
      </c>
      <c r="I46" s="70"/>
    </row>
    <row r="47" spans="2:9" x14ac:dyDescent="0.3">
      <c r="B47" s="42" t="s">
        <v>230</v>
      </c>
      <c r="C47" s="10" t="s">
        <v>514</v>
      </c>
      <c r="D47" s="11">
        <v>4</v>
      </c>
      <c r="E47" s="12">
        <f t="shared" si="0"/>
        <v>48</v>
      </c>
      <c r="F47" s="13"/>
      <c r="G47" s="14"/>
      <c r="H47" s="12">
        <f t="shared" si="2"/>
        <v>0</v>
      </c>
      <c r="I47" s="70"/>
    </row>
    <row r="48" spans="2:9" x14ac:dyDescent="0.3">
      <c r="B48" s="42" t="s">
        <v>267</v>
      </c>
      <c r="C48" s="10" t="s">
        <v>268</v>
      </c>
      <c r="D48" s="11">
        <v>2986</v>
      </c>
      <c r="E48" s="12">
        <f t="shared" si="0"/>
        <v>35832</v>
      </c>
      <c r="F48" s="13"/>
      <c r="G48" s="14"/>
      <c r="H48" s="12">
        <f t="shared" si="2"/>
        <v>0</v>
      </c>
      <c r="I48" s="70"/>
    </row>
    <row r="49" spans="2:9" x14ac:dyDescent="0.3">
      <c r="B49" s="42" t="s">
        <v>244</v>
      </c>
      <c r="C49" s="10" t="s">
        <v>269</v>
      </c>
      <c r="D49" s="11">
        <v>4250</v>
      </c>
      <c r="E49" s="12">
        <f t="shared" si="0"/>
        <v>51000</v>
      </c>
      <c r="F49" s="13"/>
      <c r="G49" s="14"/>
      <c r="H49" s="12">
        <f t="shared" si="2"/>
        <v>0</v>
      </c>
      <c r="I49" s="70"/>
    </row>
    <row r="50" spans="2:9" x14ac:dyDescent="0.3">
      <c r="B50" s="43" t="s">
        <v>38</v>
      </c>
      <c r="C50" s="10" t="s">
        <v>270</v>
      </c>
      <c r="D50" s="11">
        <v>56</v>
      </c>
      <c r="E50" s="12">
        <f t="shared" si="0"/>
        <v>672</v>
      </c>
      <c r="F50" s="13"/>
      <c r="G50" s="14"/>
      <c r="H50" s="12">
        <f t="shared" si="2"/>
        <v>0</v>
      </c>
      <c r="I50" s="70"/>
    </row>
    <row r="51" spans="2:9" x14ac:dyDescent="0.3">
      <c r="B51" s="42" t="s">
        <v>271</v>
      </c>
      <c r="C51" s="10" t="s">
        <v>272</v>
      </c>
      <c r="D51" s="11">
        <v>19166</v>
      </c>
      <c r="E51" s="12">
        <f t="shared" si="0"/>
        <v>229992</v>
      </c>
      <c r="F51" s="13"/>
      <c r="G51" s="14"/>
      <c r="H51" s="12">
        <f t="shared" si="2"/>
        <v>0</v>
      </c>
      <c r="I51" s="70"/>
    </row>
    <row r="52" spans="2:9" x14ac:dyDescent="0.3">
      <c r="B52" s="42" t="s">
        <v>273</v>
      </c>
      <c r="C52" s="10" t="s">
        <v>274</v>
      </c>
      <c r="D52" s="11">
        <v>46123</v>
      </c>
      <c r="E52" s="12">
        <f t="shared" si="0"/>
        <v>553476</v>
      </c>
      <c r="F52" s="13"/>
      <c r="G52" s="14"/>
      <c r="H52" s="12">
        <f t="shared" si="2"/>
        <v>0</v>
      </c>
      <c r="I52" s="70"/>
    </row>
    <row r="53" spans="2:9" x14ac:dyDescent="0.3">
      <c r="B53" s="63" t="s">
        <v>275</v>
      </c>
      <c r="C53" s="10" t="s">
        <v>276</v>
      </c>
      <c r="D53" s="11">
        <v>7606</v>
      </c>
      <c r="E53" s="12">
        <f t="shared" si="0"/>
        <v>91272</v>
      </c>
      <c r="F53" s="13"/>
      <c r="G53" s="14"/>
      <c r="H53" s="12">
        <f t="shared" si="2"/>
        <v>0</v>
      </c>
      <c r="I53" s="70"/>
    </row>
    <row r="54" spans="2:9" x14ac:dyDescent="0.3">
      <c r="B54" s="42" t="s">
        <v>254</v>
      </c>
      <c r="C54" s="10" t="s">
        <v>277</v>
      </c>
      <c r="D54" s="11">
        <v>5</v>
      </c>
      <c r="E54" s="12">
        <f t="shared" si="0"/>
        <v>60</v>
      </c>
      <c r="F54" s="13"/>
      <c r="G54" s="14"/>
      <c r="H54" s="12">
        <f t="shared" si="2"/>
        <v>0</v>
      </c>
      <c r="I54" s="70"/>
    </row>
    <row r="55" spans="2:9" x14ac:dyDescent="0.3">
      <c r="B55" s="42" t="s">
        <v>260</v>
      </c>
      <c r="C55" s="10" t="s">
        <v>278</v>
      </c>
      <c r="D55" s="11">
        <v>33</v>
      </c>
      <c r="E55" s="12">
        <f t="shared" si="0"/>
        <v>396</v>
      </c>
      <c r="F55" s="13"/>
      <c r="G55" s="14"/>
      <c r="H55" s="12">
        <f t="shared" si="2"/>
        <v>0</v>
      </c>
      <c r="I55" s="70"/>
    </row>
    <row r="56" spans="2:9" x14ac:dyDescent="0.3">
      <c r="B56" s="46" t="s">
        <v>38</v>
      </c>
      <c r="C56" s="47" t="s">
        <v>279</v>
      </c>
      <c r="D56" s="64">
        <v>54482</v>
      </c>
      <c r="E56" s="12">
        <f t="shared" si="0"/>
        <v>653784</v>
      </c>
      <c r="F56" s="13"/>
      <c r="G56" s="14"/>
      <c r="H56" s="65">
        <f t="shared" si="2"/>
        <v>0</v>
      </c>
      <c r="I56" s="70"/>
    </row>
    <row r="57" spans="2:9" x14ac:dyDescent="0.3">
      <c r="B57" s="7"/>
      <c r="C57" s="7" t="s">
        <v>280</v>
      </c>
      <c r="D57" s="6"/>
      <c r="E57" s="8"/>
      <c r="F57" s="8"/>
      <c r="G57" s="21"/>
      <c r="H57" s="8"/>
      <c r="I57" s="61"/>
    </row>
    <row r="58" spans="2:9" x14ac:dyDescent="0.3">
      <c r="B58" s="46" t="s">
        <v>38</v>
      </c>
      <c r="C58" s="10" t="s">
        <v>281</v>
      </c>
      <c r="D58" s="11">
        <v>20</v>
      </c>
      <c r="E58" s="12">
        <f t="shared" ref="E58:E78" si="3">D58*12</f>
        <v>240</v>
      </c>
      <c r="F58" s="13"/>
      <c r="G58" s="14"/>
      <c r="H58" s="12">
        <f t="shared" ref="H58:H75" si="4">G58*D58</f>
        <v>0</v>
      </c>
      <c r="I58" s="38"/>
    </row>
    <row r="59" spans="2:9" x14ac:dyDescent="0.3">
      <c r="B59" s="46" t="s">
        <v>271</v>
      </c>
      <c r="C59" s="10" t="s">
        <v>282</v>
      </c>
      <c r="D59" s="11">
        <v>58</v>
      </c>
      <c r="E59" s="12">
        <f t="shared" si="3"/>
        <v>696</v>
      </c>
      <c r="F59" s="13"/>
      <c r="G59" s="14"/>
      <c r="H59" s="12">
        <f t="shared" si="4"/>
        <v>0</v>
      </c>
      <c r="I59" s="38"/>
    </row>
    <row r="60" spans="2:9" x14ac:dyDescent="0.3">
      <c r="B60" s="42" t="s">
        <v>283</v>
      </c>
      <c r="C60" s="10" t="s">
        <v>284</v>
      </c>
      <c r="D60" s="11">
        <v>1</v>
      </c>
      <c r="E60" s="12">
        <f t="shared" si="3"/>
        <v>12</v>
      </c>
      <c r="F60" s="13"/>
      <c r="G60" s="14"/>
      <c r="H60" s="12">
        <f t="shared" si="4"/>
        <v>0</v>
      </c>
      <c r="I60" s="38"/>
    </row>
    <row r="61" spans="2:9" x14ac:dyDescent="0.3">
      <c r="B61" s="42" t="s">
        <v>285</v>
      </c>
      <c r="C61" s="10" t="s">
        <v>286</v>
      </c>
      <c r="D61" s="11">
        <v>9</v>
      </c>
      <c r="E61" s="12">
        <f t="shared" si="3"/>
        <v>108</v>
      </c>
      <c r="F61" s="13"/>
      <c r="G61" s="14"/>
      <c r="H61" s="12">
        <f t="shared" si="4"/>
        <v>0</v>
      </c>
      <c r="I61" s="38"/>
    </row>
    <row r="62" spans="2:9" x14ac:dyDescent="0.3">
      <c r="B62" s="42" t="s">
        <v>287</v>
      </c>
      <c r="C62" s="10" t="s">
        <v>288</v>
      </c>
      <c r="D62" s="11">
        <v>20</v>
      </c>
      <c r="E62" s="12">
        <f t="shared" si="3"/>
        <v>240</v>
      </c>
      <c r="F62" s="13"/>
      <c r="G62" s="14"/>
      <c r="H62" s="12">
        <f t="shared" si="4"/>
        <v>0</v>
      </c>
      <c r="I62" s="38"/>
    </row>
    <row r="63" spans="2:9" x14ac:dyDescent="0.3">
      <c r="B63" s="46" t="s">
        <v>289</v>
      </c>
      <c r="C63" s="10" t="s">
        <v>290</v>
      </c>
      <c r="D63" s="11">
        <v>191</v>
      </c>
      <c r="E63" s="12">
        <f t="shared" si="3"/>
        <v>2292</v>
      </c>
      <c r="F63" s="13"/>
      <c r="G63" s="14"/>
      <c r="H63" s="12">
        <f t="shared" si="4"/>
        <v>0</v>
      </c>
      <c r="I63" s="38"/>
    </row>
    <row r="64" spans="2:9" x14ac:dyDescent="0.3">
      <c r="B64" s="42" t="s">
        <v>291</v>
      </c>
      <c r="C64" s="10" t="s">
        <v>292</v>
      </c>
      <c r="D64" s="11">
        <v>312</v>
      </c>
      <c r="E64" s="12">
        <f t="shared" si="3"/>
        <v>3744</v>
      </c>
      <c r="F64" s="13"/>
      <c r="G64" s="14"/>
      <c r="H64" s="12">
        <f t="shared" si="4"/>
        <v>0</v>
      </c>
      <c r="I64" s="38"/>
    </row>
    <row r="65" spans="2:9" x14ac:dyDescent="0.3">
      <c r="B65" s="42" t="s">
        <v>293</v>
      </c>
      <c r="C65" s="10" t="s">
        <v>294</v>
      </c>
      <c r="D65" s="11">
        <v>110</v>
      </c>
      <c r="E65" s="12">
        <f t="shared" si="3"/>
        <v>1320</v>
      </c>
      <c r="F65" s="13"/>
      <c r="G65" s="14"/>
      <c r="H65" s="12">
        <f t="shared" si="4"/>
        <v>0</v>
      </c>
      <c r="I65" s="38"/>
    </row>
    <row r="66" spans="2:9" x14ac:dyDescent="0.3">
      <c r="B66" s="46" t="s">
        <v>38</v>
      </c>
      <c r="C66" s="10" t="s">
        <v>295</v>
      </c>
      <c r="D66" s="11">
        <v>15</v>
      </c>
      <c r="E66" s="12">
        <f t="shared" si="3"/>
        <v>180</v>
      </c>
      <c r="F66" s="13"/>
      <c r="G66" s="14"/>
      <c r="H66" s="12">
        <f t="shared" si="4"/>
        <v>0</v>
      </c>
      <c r="I66" s="38"/>
    </row>
    <row r="67" spans="2:9" x14ac:dyDescent="0.3">
      <c r="B67" s="42" t="s">
        <v>289</v>
      </c>
      <c r="C67" s="10" t="s">
        <v>296</v>
      </c>
      <c r="D67" s="11">
        <v>1</v>
      </c>
      <c r="E67" s="12">
        <f t="shared" si="3"/>
        <v>12</v>
      </c>
      <c r="F67" s="13"/>
      <c r="G67" s="14"/>
      <c r="H67" s="12">
        <f t="shared" si="4"/>
        <v>0</v>
      </c>
      <c r="I67" s="38"/>
    </row>
    <row r="68" spans="2:9" x14ac:dyDescent="0.3">
      <c r="B68" s="42" t="s">
        <v>283</v>
      </c>
      <c r="C68" s="10" t="s">
        <v>297</v>
      </c>
      <c r="D68" s="11">
        <v>4</v>
      </c>
      <c r="E68" s="12">
        <f t="shared" si="3"/>
        <v>48</v>
      </c>
      <c r="F68" s="13"/>
      <c r="G68" s="14"/>
      <c r="H68" s="12">
        <f t="shared" si="4"/>
        <v>0</v>
      </c>
      <c r="I68" s="38"/>
    </row>
    <row r="69" spans="2:9" x14ac:dyDescent="0.3">
      <c r="B69" s="42" t="s">
        <v>298</v>
      </c>
      <c r="C69" s="10" t="s">
        <v>299</v>
      </c>
      <c r="D69" s="11">
        <v>48</v>
      </c>
      <c r="E69" s="12">
        <f t="shared" si="3"/>
        <v>576</v>
      </c>
      <c r="F69" s="13"/>
      <c r="G69" s="14"/>
      <c r="H69" s="12">
        <f t="shared" si="4"/>
        <v>0</v>
      </c>
      <c r="I69" s="38"/>
    </row>
    <row r="70" spans="2:9" x14ac:dyDescent="0.3">
      <c r="B70" s="42" t="s">
        <v>271</v>
      </c>
      <c r="C70" s="10" t="s">
        <v>300</v>
      </c>
      <c r="D70" s="11">
        <v>153</v>
      </c>
      <c r="E70" s="12">
        <f t="shared" si="3"/>
        <v>1836</v>
      </c>
      <c r="F70" s="13"/>
      <c r="G70" s="14"/>
      <c r="H70" s="12">
        <f t="shared" si="4"/>
        <v>0</v>
      </c>
      <c r="I70" s="38"/>
    </row>
    <row r="71" spans="2:9" x14ac:dyDescent="0.3">
      <c r="B71" s="42" t="s">
        <v>267</v>
      </c>
      <c r="C71" s="10" t="s">
        <v>301</v>
      </c>
      <c r="D71" s="11">
        <v>49</v>
      </c>
      <c r="E71" s="12">
        <f t="shared" si="3"/>
        <v>588</v>
      </c>
      <c r="F71" s="13"/>
      <c r="G71" s="14"/>
      <c r="H71" s="12">
        <f t="shared" si="4"/>
        <v>0</v>
      </c>
      <c r="I71" s="38"/>
    </row>
    <row r="72" spans="2:9" x14ac:dyDescent="0.3">
      <c r="B72" s="42" t="s">
        <v>285</v>
      </c>
      <c r="C72" s="10" t="s">
        <v>302</v>
      </c>
      <c r="D72" s="11">
        <v>116</v>
      </c>
      <c r="E72" s="12">
        <f t="shared" si="3"/>
        <v>1392</v>
      </c>
      <c r="F72" s="13"/>
      <c r="G72" s="14"/>
      <c r="H72" s="12">
        <f t="shared" si="4"/>
        <v>0</v>
      </c>
      <c r="I72" s="38"/>
    </row>
    <row r="73" spans="2:9" x14ac:dyDescent="0.3">
      <c r="B73" s="42" t="s">
        <v>303</v>
      </c>
      <c r="C73" s="10" t="s">
        <v>304</v>
      </c>
      <c r="D73" s="11">
        <v>3</v>
      </c>
      <c r="E73" s="12">
        <f t="shared" si="3"/>
        <v>36</v>
      </c>
      <c r="F73" s="13"/>
      <c r="G73" s="14"/>
      <c r="H73" s="12">
        <f t="shared" si="4"/>
        <v>0</v>
      </c>
      <c r="I73" s="38"/>
    </row>
    <row r="74" spans="2:9" x14ac:dyDescent="0.3">
      <c r="B74" s="42" t="s">
        <v>305</v>
      </c>
      <c r="C74" s="10" t="s">
        <v>515</v>
      </c>
      <c r="D74" s="11">
        <v>2</v>
      </c>
      <c r="E74" s="12">
        <f t="shared" si="3"/>
        <v>24</v>
      </c>
      <c r="F74" s="13"/>
      <c r="G74" s="14"/>
      <c r="H74" s="12">
        <f t="shared" si="4"/>
        <v>0</v>
      </c>
      <c r="I74" s="38"/>
    </row>
    <row r="75" spans="2:9" x14ac:dyDescent="0.3">
      <c r="B75" s="42" t="s">
        <v>306</v>
      </c>
      <c r="C75" s="10" t="s">
        <v>307</v>
      </c>
      <c r="D75" s="11">
        <v>16</v>
      </c>
      <c r="E75" s="12">
        <f t="shared" si="3"/>
        <v>192</v>
      </c>
      <c r="F75" s="13"/>
      <c r="G75" s="14"/>
      <c r="H75" s="12">
        <f t="shared" si="4"/>
        <v>0</v>
      </c>
      <c r="I75" s="38"/>
    </row>
    <row r="76" spans="2:9" ht="26" x14ac:dyDescent="0.3">
      <c r="B76" s="43"/>
      <c r="C76" s="16" t="s">
        <v>28</v>
      </c>
      <c r="D76" s="10"/>
      <c r="E76" s="12"/>
      <c r="F76" s="12"/>
      <c r="G76" s="17"/>
      <c r="H76" s="12"/>
      <c r="I76" s="10"/>
    </row>
    <row r="77" spans="2:9" x14ac:dyDescent="0.3">
      <c r="B77" s="42" t="s">
        <v>303</v>
      </c>
      <c r="C77" s="48" t="s">
        <v>308</v>
      </c>
      <c r="D77" s="10">
        <v>2</v>
      </c>
      <c r="E77" s="12">
        <f t="shared" si="3"/>
        <v>24</v>
      </c>
      <c r="F77" s="13"/>
      <c r="G77" s="14"/>
      <c r="H77" s="12">
        <f>G77*D77</f>
        <v>0</v>
      </c>
      <c r="I77" s="62" t="s">
        <v>309</v>
      </c>
    </row>
    <row r="78" spans="2:9" x14ac:dyDescent="0.3">
      <c r="B78" s="42" t="s">
        <v>303</v>
      </c>
      <c r="C78" s="48" t="s">
        <v>310</v>
      </c>
      <c r="D78" s="10">
        <v>1</v>
      </c>
      <c r="E78" s="12">
        <f t="shared" si="3"/>
        <v>12</v>
      </c>
      <c r="F78" s="13"/>
      <c r="G78" s="14"/>
      <c r="H78" s="12">
        <f>G78*D78</f>
        <v>0</v>
      </c>
      <c r="I78" s="62" t="s">
        <v>311</v>
      </c>
    </row>
    <row r="79" spans="2:9" x14ac:dyDescent="0.3">
      <c r="B79" s="38"/>
      <c r="C79" s="38">
        <v>1</v>
      </c>
      <c r="D79" s="38"/>
      <c r="E79" s="38"/>
      <c r="F79" s="13"/>
      <c r="G79" s="14"/>
      <c r="H79" s="12">
        <f>G79*D79</f>
        <v>0</v>
      </c>
      <c r="I79" s="38"/>
    </row>
    <row r="80" spans="2:9" x14ac:dyDescent="0.3">
      <c r="B80" s="10"/>
      <c r="C80" s="24"/>
      <c r="D80" s="10"/>
      <c r="E80" s="25"/>
      <c r="F80" s="25"/>
      <c r="G80" s="26" t="s">
        <v>42</v>
      </c>
      <c r="H80" s="27">
        <f>12*(SUM(H4:H56)+SUM(H58:H75)+SUM(H77:H79))</f>
        <v>0</v>
      </c>
      <c r="I80" s="10" t="s">
        <v>43</v>
      </c>
    </row>
    <row r="81" spans="2:9" x14ac:dyDescent="0.3">
      <c r="B81" s="10"/>
      <c r="C81" s="24"/>
      <c r="D81" s="10"/>
      <c r="E81" s="26"/>
      <c r="F81" s="28"/>
      <c r="G81" s="26" t="s">
        <v>506</v>
      </c>
      <c r="H81" s="27">
        <f>H80*5</f>
        <v>0</v>
      </c>
      <c r="I81" s="10" t="s">
        <v>507</v>
      </c>
    </row>
    <row r="82" spans="2:9" x14ac:dyDescent="0.3">
      <c r="B82" s="10"/>
      <c r="C82" s="10"/>
      <c r="D82" s="10"/>
      <c r="E82" s="10"/>
      <c r="F82" s="10"/>
      <c r="G82" s="29" t="s">
        <v>44</v>
      </c>
      <c r="H82" s="27">
        <f>H80*1.03*5</f>
        <v>0</v>
      </c>
      <c r="I82" s="10" t="s">
        <v>508</v>
      </c>
    </row>
    <row r="83" spans="2:9" x14ac:dyDescent="0.3">
      <c r="B83" s="10"/>
      <c r="C83" s="10"/>
      <c r="D83" s="10"/>
      <c r="E83" s="10"/>
      <c r="F83" s="10"/>
      <c r="G83" s="29" t="s">
        <v>45</v>
      </c>
      <c r="H83" s="27">
        <f>((H80*1.03)*1.03)*5</f>
        <v>0</v>
      </c>
      <c r="I83" s="10" t="s">
        <v>509</v>
      </c>
    </row>
    <row r="85" spans="2:9" x14ac:dyDescent="0.3">
      <c r="B85" s="88" t="s">
        <v>3</v>
      </c>
      <c r="C85" s="88" t="s">
        <v>4</v>
      </c>
      <c r="D85" s="89" t="str">
        <f>C87</f>
        <v>Electronic Payment Services</v>
      </c>
      <c r="E85" s="89"/>
      <c r="F85" s="89"/>
      <c r="G85" s="89"/>
      <c r="H85" s="89"/>
      <c r="I85" s="88" t="s">
        <v>17</v>
      </c>
    </row>
    <row r="86" spans="2:9" ht="39" x14ac:dyDescent="0.3">
      <c r="B86" s="88"/>
      <c r="C86" s="88"/>
      <c r="D86" s="73" t="s">
        <v>46</v>
      </c>
      <c r="E86" s="73" t="s">
        <v>7</v>
      </c>
      <c r="F86" s="73" t="s">
        <v>505</v>
      </c>
      <c r="G86" s="73" t="s">
        <v>47</v>
      </c>
      <c r="H86" s="73" t="s">
        <v>48</v>
      </c>
      <c r="I86" s="88"/>
    </row>
    <row r="87" spans="2:9" ht="26" x14ac:dyDescent="0.3">
      <c r="B87" s="39" t="s">
        <v>312</v>
      </c>
      <c r="C87" s="31" t="s">
        <v>313</v>
      </c>
      <c r="D87" s="32">
        <v>1</v>
      </c>
      <c r="E87" s="33">
        <f>D87*H80</f>
        <v>0</v>
      </c>
      <c r="F87" s="33">
        <f>D87*H81</f>
        <v>0</v>
      </c>
      <c r="G87" s="33">
        <f>D87*H82</f>
        <v>0</v>
      </c>
      <c r="H87" s="33">
        <f>D87*H83</f>
        <v>0</v>
      </c>
      <c r="I87" s="38"/>
    </row>
  </sheetData>
  <mergeCells count="4">
    <mergeCell ref="I85:I86"/>
    <mergeCell ref="B85:B86"/>
    <mergeCell ref="C85:C86"/>
    <mergeCell ref="D85:H85"/>
  </mergeCells>
  <dataValidations count="2">
    <dataValidation type="list" allowBlank="1" showInputMessage="1" showErrorMessage="1" sqref="F58:F75 F77:F79" xr:uid="{FD9F7729-5E8B-4071-8AD1-71DA6CAF3E81}">
      <formula1>$K$13:$K$16</formula1>
    </dataValidation>
    <dataValidation type="list" allowBlank="1" showInputMessage="1" showErrorMessage="1" sqref="F4:F56" xr:uid="{B9DAE3DB-3F38-4A32-97DF-47443E9FCAB4}">
      <formula1>$K$12:$K$14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BD74C-8439-44A6-9B45-65BB35B10FF0}">
  <sheetPr>
    <tabColor theme="9"/>
  </sheetPr>
  <dimension ref="B2:L51"/>
  <sheetViews>
    <sheetView zoomScale="110" zoomScaleNormal="110" workbookViewId="0"/>
  </sheetViews>
  <sheetFormatPr defaultColWidth="9" defaultRowHeight="13" x14ac:dyDescent="0.3"/>
  <cols>
    <col min="1" max="1" width="3.26953125" style="5" customWidth="1"/>
    <col min="2" max="2" width="8.81640625" style="52" bestFit="1" customWidth="1"/>
    <col min="3" max="3" width="45" style="5" customWidth="1"/>
    <col min="4" max="4" width="12.08984375" style="5" bestFit="1" customWidth="1"/>
    <col min="5" max="5" width="11.26953125" style="5" customWidth="1"/>
    <col min="6" max="6" width="10" style="5" bestFit="1" customWidth="1"/>
    <col min="7" max="7" width="28.08984375" style="5" bestFit="1" customWidth="1"/>
    <col min="8" max="8" width="11" style="5" bestFit="1" customWidth="1"/>
    <col min="9" max="9" width="48" style="69" bestFit="1" customWidth="1"/>
    <col min="10" max="10" width="2.6328125" style="5" customWidth="1"/>
    <col min="11" max="11" width="34.7265625" style="2" customWidth="1"/>
    <col min="12" max="12" width="10" style="2" customWidth="1"/>
    <col min="13" max="16384" width="9" style="5"/>
  </cols>
  <sheetData>
    <row r="2" spans="2:11" ht="39" x14ac:dyDescent="0.3">
      <c r="B2" s="3" t="s">
        <v>3</v>
      </c>
      <c r="C2" s="3" t="s">
        <v>11</v>
      </c>
      <c r="D2" s="3" t="s">
        <v>12</v>
      </c>
      <c r="E2" s="4" t="s">
        <v>13</v>
      </c>
      <c r="F2" s="4" t="s">
        <v>14</v>
      </c>
      <c r="G2" s="4" t="s">
        <v>15</v>
      </c>
      <c r="H2" s="4" t="s">
        <v>16</v>
      </c>
      <c r="I2" s="3" t="s">
        <v>17</v>
      </c>
      <c r="K2" s="40"/>
    </row>
    <row r="3" spans="2:11" x14ac:dyDescent="0.3">
      <c r="B3" s="7"/>
      <c r="C3" s="7" t="s">
        <v>314</v>
      </c>
      <c r="D3" s="6"/>
      <c r="E3" s="8"/>
      <c r="F3" s="8"/>
      <c r="G3" s="8"/>
      <c r="H3" s="8"/>
      <c r="I3" s="6"/>
      <c r="K3" s="35"/>
    </row>
    <row r="4" spans="2:11" x14ac:dyDescent="0.3">
      <c r="B4" s="42" t="s">
        <v>315</v>
      </c>
      <c r="C4" s="10" t="s">
        <v>316</v>
      </c>
      <c r="D4" s="11">
        <v>15</v>
      </c>
      <c r="E4" s="12">
        <f t="shared" ref="E4:E39" si="0">12*D4</f>
        <v>180</v>
      </c>
      <c r="F4" s="13"/>
      <c r="G4" s="14"/>
      <c r="H4" s="12">
        <f t="shared" ref="H4:H39" si="1">G4*D4</f>
        <v>0</v>
      </c>
      <c r="I4" s="70"/>
      <c r="K4" s="35"/>
    </row>
    <row r="5" spans="2:11" x14ac:dyDescent="0.3">
      <c r="B5" s="42" t="s">
        <v>19</v>
      </c>
      <c r="C5" s="10" t="s">
        <v>317</v>
      </c>
      <c r="D5" s="11">
        <v>7</v>
      </c>
      <c r="E5" s="12">
        <f t="shared" si="0"/>
        <v>84</v>
      </c>
      <c r="F5" s="13"/>
      <c r="G5" s="14"/>
      <c r="H5" s="12">
        <f t="shared" si="1"/>
        <v>0</v>
      </c>
      <c r="I5" s="70"/>
      <c r="K5" s="35"/>
    </row>
    <row r="6" spans="2:11" x14ac:dyDescent="0.3">
      <c r="B6" s="42" t="s">
        <v>170</v>
      </c>
      <c r="C6" s="10" t="s">
        <v>318</v>
      </c>
      <c r="D6" s="11">
        <v>344</v>
      </c>
      <c r="E6" s="12">
        <f t="shared" si="0"/>
        <v>4128</v>
      </c>
      <c r="F6" s="13"/>
      <c r="G6" s="14"/>
      <c r="H6" s="12">
        <f t="shared" si="1"/>
        <v>0</v>
      </c>
      <c r="I6" s="70"/>
      <c r="K6" s="35"/>
    </row>
    <row r="7" spans="2:11" x14ac:dyDescent="0.3">
      <c r="B7" s="42" t="s">
        <v>170</v>
      </c>
      <c r="C7" s="10" t="s">
        <v>319</v>
      </c>
      <c r="D7" s="11">
        <v>15</v>
      </c>
      <c r="E7" s="12">
        <f t="shared" si="0"/>
        <v>180</v>
      </c>
      <c r="F7" s="13"/>
      <c r="G7" s="14"/>
      <c r="H7" s="12">
        <f t="shared" si="1"/>
        <v>0</v>
      </c>
      <c r="I7" s="70"/>
      <c r="K7" s="35"/>
    </row>
    <row r="8" spans="2:11" x14ac:dyDescent="0.3">
      <c r="B8" s="43" t="s">
        <v>38</v>
      </c>
      <c r="C8" s="10" t="s">
        <v>320</v>
      </c>
      <c r="D8" s="11">
        <v>82</v>
      </c>
      <c r="E8" s="12">
        <f t="shared" si="0"/>
        <v>984</v>
      </c>
      <c r="F8" s="13"/>
      <c r="G8" s="14"/>
      <c r="H8" s="12">
        <f t="shared" si="1"/>
        <v>0</v>
      </c>
      <c r="I8" s="70"/>
      <c r="K8" s="35"/>
    </row>
    <row r="9" spans="2:11" x14ac:dyDescent="0.3">
      <c r="B9" s="42" t="s">
        <v>321</v>
      </c>
      <c r="C9" s="10" t="s">
        <v>322</v>
      </c>
      <c r="D9" s="11">
        <v>248</v>
      </c>
      <c r="E9" s="12">
        <f t="shared" si="0"/>
        <v>2976</v>
      </c>
      <c r="F9" s="13"/>
      <c r="G9" s="14"/>
      <c r="H9" s="12">
        <f t="shared" si="1"/>
        <v>0</v>
      </c>
      <c r="I9" s="70"/>
      <c r="K9" s="35"/>
    </row>
    <row r="10" spans="2:11" x14ac:dyDescent="0.3">
      <c r="B10" s="44" t="s">
        <v>187</v>
      </c>
      <c r="C10" s="10" t="s">
        <v>323</v>
      </c>
      <c r="D10" s="11">
        <v>201</v>
      </c>
      <c r="E10" s="12">
        <f t="shared" si="0"/>
        <v>2412</v>
      </c>
      <c r="F10" s="13"/>
      <c r="G10" s="14"/>
      <c r="H10" s="12">
        <f t="shared" si="1"/>
        <v>0</v>
      </c>
      <c r="I10" s="70"/>
    </row>
    <row r="11" spans="2:11" x14ac:dyDescent="0.3">
      <c r="B11" s="42" t="s">
        <v>324</v>
      </c>
      <c r="C11" s="10" t="s">
        <v>325</v>
      </c>
      <c r="D11" s="11">
        <v>3</v>
      </c>
      <c r="E11" s="12">
        <f t="shared" si="0"/>
        <v>36</v>
      </c>
      <c r="F11" s="13"/>
      <c r="G11" s="14"/>
      <c r="H11" s="12">
        <f t="shared" si="1"/>
        <v>0</v>
      </c>
      <c r="I11" s="70"/>
    </row>
    <row r="12" spans="2:11" x14ac:dyDescent="0.3">
      <c r="B12" s="42" t="s">
        <v>326</v>
      </c>
      <c r="C12" s="10" t="s">
        <v>327</v>
      </c>
      <c r="D12" s="11">
        <v>3</v>
      </c>
      <c r="E12" s="12">
        <f t="shared" si="0"/>
        <v>36</v>
      </c>
      <c r="F12" s="13"/>
      <c r="G12" s="14"/>
      <c r="H12" s="12">
        <f t="shared" si="1"/>
        <v>0</v>
      </c>
      <c r="I12" s="70"/>
    </row>
    <row r="13" spans="2:11" x14ac:dyDescent="0.3">
      <c r="B13" s="42" t="s">
        <v>328</v>
      </c>
      <c r="C13" s="10" t="s">
        <v>329</v>
      </c>
      <c r="D13" s="11">
        <v>15702</v>
      </c>
      <c r="E13" s="12">
        <f t="shared" si="0"/>
        <v>188424</v>
      </c>
      <c r="F13" s="13"/>
      <c r="G13" s="14"/>
      <c r="H13" s="12">
        <f t="shared" si="1"/>
        <v>0</v>
      </c>
      <c r="I13" s="70"/>
    </row>
    <row r="14" spans="2:11" x14ac:dyDescent="0.3">
      <c r="B14" s="42" t="s">
        <v>328</v>
      </c>
      <c r="C14" s="10" t="s">
        <v>330</v>
      </c>
      <c r="D14" s="11">
        <v>8272</v>
      </c>
      <c r="E14" s="12">
        <f t="shared" si="0"/>
        <v>99264</v>
      </c>
      <c r="F14" s="13"/>
      <c r="G14" s="14"/>
      <c r="H14" s="12">
        <f t="shared" si="1"/>
        <v>0</v>
      </c>
      <c r="I14" s="70"/>
    </row>
    <row r="15" spans="2:11" x14ac:dyDescent="0.3">
      <c r="B15" s="42" t="s">
        <v>331</v>
      </c>
      <c r="C15" s="10" t="s">
        <v>332</v>
      </c>
      <c r="D15" s="11">
        <v>10</v>
      </c>
      <c r="E15" s="12">
        <f t="shared" si="0"/>
        <v>120</v>
      </c>
      <c r="F15" s="13"/>
      <c r="G15" s="14"/>
      <c r="H15" s="12">
        <f t="shared" si="1"/>
        <v>0</v>
      </c>
      <c r="I15" s="70"/>
    </row>
    <row r="16" spans="2:11" x14ac:dyDescent="0.3">
      <c r="B16" s="42" t="s">
        <v>333</v>
      </c>
      <c r="C16" s="10" t="s">
        <v>334</v>
      </c>
      <c r="D16" s="11">
        <v>30</v>
      </c>
      <c r="E16" s="12">
        <f t="shared" si="0"/>
        <v>360</v>
      </c>
      <c r="F16" s="13"/>
      <c r="G16" s="14"/>
      <c r="H16" s="12">
        <f t="shared" si="1"/>
        <v>0</v>
      </c>
      <c r="I16" s="70"/>
    </row>
    <row r="17" spans="2:9" x14ac:dyDescent="0.3">
      <c r="B17" s="42" t="s">
        <v>331</v>
      </c>
      <c r="C17" s="10" t="s">
        <v>335</v>
      </c>
      <c r="D17" s="11">
        <v>4</v>
      </c>
      <c r="E17" s="12">
        <f t="shared" si="0"/>
        <v>48</v>
      </c>
      <c r="F17" s="13"/>
      <c r="G17" s="14"/>
      <c r="H17" s="12">
        <f t="shared" si="1"/>
        <v>0</v>
      </c>
      <c r="I17" s="70"/>
    </row>
    <row r="18" spans="2:9" x14ac:dyDescent="0.3">
      <c r="B18" s="42" t="s">
        <v>336</v>
      </c>
      <c r="C18" s="10" t="s">
        <v>337</v>
      </c>
      <c r="D18" s="11">
        <v>64</v>
      </c>
      <c r="E18" s="12">
        <f t="shared" si="0"/>
        <v>768</v>
      </c>
      <c r="F18" s="13"/>
      <c r="G18" s="14"/>
      <c r="H18" s="12">
        <f t="shared" si="1"/>
        <v>0</v>
      </c>
      <c r="I18" s="70"/>
    </row>
    <row r="19" spans="2:9" x14ac:dyDescent="0.3">
      <c r="B19" s="42" t="s">
        <v>333</v>
      </c>
      <c r="C19" s="10" t="s">
        <v>338</v>
      </c>
      <c r="D19" s="11">
        <v>54464</v>
      </c>
      <c r="E19" s="12">
        <f t="shared" si="0"/>
        <v>653568</v>
      </c>
      <c r="F19" s="13"/>
      <c r="G19" s="14"/>
      <c r="H19" s="12">
        <f t="shared" si="1"/>
        <v>0</v>
      </c>
      <c r="I19" s="70"/>
    </row>
    <row r="20" spans="2:9" x14ac:dyDescent="0.3">
      <c r="B20" s="42" t="s">
        <v>333</v>
      </c>
      <c r="C20" s="10" t="s">
        <v>339</v>
      </c>
      <c r="D20" s="11">
        <v>7</v>
      </c>
      <c r="E20" s="12">
        <f t="shared" si="0"/>
        <v>84</v>
      </c>
      <c r="F20" s="13"/>
      <c r="G20" s="14"/>
      <c r="H20" s="12">
        <f t="shared" si="1"/>
        <v>0</v>
      </c>
      <c r="I20" s="70"/>
    </row>
    <row r="21" spans="2:9" x14ac:dyDescent="0.3">
      <c r="B21" s="42" t="s">
        <v>340</v>
      </c>
      <c r="C21" s="10" t="s">
        <v>341</v>
      </c>
      <c r="D21" s="11">
        <v>458</v>
      </c>
      <c r="E21" s="12">
        <f t="shared" si="0"/>
        <v>5496</v>
      </c>
      <c r="F21" s="13"/>
      <c r="G21" s="14"/>
      <c r="H21" s="12">
        <f t="shared" si="1"/>
        <v>0</v>
      </c>
      <c r="I21" s="70"/>
    </row>
    <row r="22" spans="2:9" x14ac:dyDescent="0.3">
      <c r="B22" s="43" t="s">
        <v>38</v>
      </c>
      <c r="C22" s="10" t="s">
        <v>342</v>
      </c>
      <c r="D22" s="11">
        <v>3</v>
      </c>
      <c r="E22" s="12">
        <f t="shared" si="0"/>
        <v>36</v>
      </c>
      <c r="F22" s="13"/>
      <c r="G22" s="14"/>
      <c r="H22" s="12">
        <f t="shared" si="1"/>
        <v>0</v>
      </c>
      <c r="I22" s="70"/>
    </row>
    <row r="23" spans="2:9" x14ac:dyDescent="0.3">
      <c r="B23" s="43" t="s">
        <v>38</v>
      </c>
      <c r="C23" s="10" t="s">
        <v>343</v>
      </c>
      <c r="D23" s="11">
        <v>23</v>
      </c>
      <c r="E23" s="12">
        <f t="shared" si="0"/>
        <v>276</v>
      </c>
      <c r="F23" s="13"/>
      <c r="G23" s="14"/>
      <c r="H23" s="12">
        <f t="shared" si="1"/>
        <v>0</v>
      </c>
      <c r="I23" s="70"/>
    </row>
    <row r="24" spans="2:9" x14ac:dyDescent="0.3">
      <c r="B24" s="42" t="s">
        <v>344</v>
      </c>
      <c r="C24" s="10" t="s">
        <v>345</v>
      </c>
      <c r="D24" s="11">
        <f>59+46</f>
        <v>105</v>
      </c>
      <c r="E24" s="12">
        <f t="shared" si="0"/>
        <v>1260</v>
      </c>
      <c r="F24" s="13"/>
      <c r="G24" s="14"/>
      <c r="H24" s="12">
        <f t="shared" si="1"/>
        <v>0</v>
      </c>
      <c r="I24" s="70"/>
    </row>
    <row r="25" spans="2:9" x14ac:dyDescent="0.3">
      <c r="B25" s="42" t="s">
        <v>326</v>
      </c>
      <c r="C25" s="10" t="s">
        <v>346</v>
      </c>
      <c r="D25" s="11">
        <f>61+49</f>
        <v>110</v>
      </c>
      <c r="E25" s="12">
        <f t="shared" si="0"/>
        <v>1320</v>
      </c>
      <c r="F25" s="13"/>
      <c r="G25" s="14"/>
      <c r="H25" s="12">
        <f t="shared" si="1"/>
        <v>0</v>
      </c>
      <c r="I25" s="70"/>
    </row>
    <row r="26" spans="2:9" x14ac:dyDescent="0.3">
      <c r="B26" s="42" t="s">
        <v>187</v>
      </c>
      <c r="C26" s="10" t="s">
        <v>347</v>
      </c>
      <c r="D26" s="11">
        <v>23373</v>
      </c>
      <c r="E26" s="12">
        <f t="shared" si="0"/>
        <v>280476</v>
      </c>
      <c r="F26" s="13"/>
      <c r="G26" s="14"/>
      <c r="H26" s="12">
        <f t="shared" si="1"/>
        <v>0</v>
      </c>
      <c r="I26" s="70"/>
    </row>
    <row r="27" spans="2:9" x14ac:dyDescent="0.3">
      <c r="B27" s="42" t="s">
        <v>348</v>
      </c>
      <c r="C27" s="10" t="s">
        <v>349</v>
      </c>
      <c r="D27" s="11">
        <v>7</v>
      </c>
      <c r="E27" s="12">
        <f t="shared" si="0"/>
        <v>84</v>
      </c>
      <c r="F27" s="13"/>
      <c r="G27" s="14"/>
      <c r="H27" s="12">
        <f t="shared" si="1"/>
        <v>0</v>
      </c>
      <c r="I27" s="70"/>
    </row>
    <row r="28" spans="2:9" x14ac:dyDescent="0.3">
      <c r="B28" s="42" t="s">
        <v>350</v>
      </c>
      <c r="C28" s="10" t="s">
        <v>351</v>
      </c>
      <c r="D28" s="11">
        <v>19856</v>
      </c>
      <c r="E28" s="12">
        <f t="shared" si="0"/>
        <v>238272</v>
      </c>
      <c r="F28" s="13"/>
      <c r="G28" s="14"/>
      <c r="H28" s="12">
        <f t="shared" si="1"/>
        <v>0</v>
      </c>
      <c r="I28" s="70"/>
    </row>
    <row r="29" spans="2:9" x14ac:dyDescent="0.3">
      <c r="B29" s="42" t="s">
        <v>352</v>
      </c>
      <c r="C29" s="10" t="s">
        <v>353</v>
      </c>
      <c r="D29" s="11">
        <v>116</v>
      </c>
      <c r="E29" s="12">
        <f t="shared" si="0"/>
        <v>1392</v>
      </c>
      <c r="F29" s="13"/>
      <c r="G29" s="14"/>
      <c r="H29" s="12">
        <f t="shared" si="1"/>
        <v>0</v>
      </c>
      <c r="I29" s="70"/>
    </row>
    <row r="30" spans="2:9" x14ac:dyDescent="0.3">
      <c r="B30" s="42" t="s">
        <v>354</v>
      </c>
      <c r="C30" s="10" t="s">
        <v>355</v>
      </c>
      <c r="D30" s="11">
        <v>6</v>
      </c>
      <c r="E30" s="12">
        <f t="shared" si="0"/>
        <v>72</v>
      </c>
      <c r="F30" s="13"/>
      <c r="G30" s="14"/>
      <c r="H30" s="12">
        <f t="shared" si="1"/>
        <v>0</v>
      </c>
      <c r="I30" s="70"/>
    </row>
    <row r="31" spans="2:9" x14ac:dyDescent="0.3">
      <c r="B31" s="42" t="s">
        <v>356</v>
      </c>
      <c r="C31" s="10" t="s">
        <v>357</v>
      </c>
      <c r="D31" s="11">
        <v>44944</v>
      </c>
      <c r="E31" s="12">
        <f t="shared" si="0"/>
        <v>539328</v>
      </c>
      <c r="F31" s="13"/>
      <c r="G31" s="14"/>
      <c r="H31" s="12">
        <f t="shared" si="1"/>
        <v>0</v>
      </c>
      <c r="I31" s="70"/>
    </row>
    <row r="32" spans="2:9" x14ac:dyDescent="0.3">
      <c r="B32" s="42" t="s">
        <v>358</v>
      </c>
      <c r="C32" s="10" t="s">
        <v>359</v>
      </c>
      <c r="D32" s="11">
        <v>54</v>
      </c>
      <c r="E32" s="12">
        <f t="shared" si="0"/>
        <v>648</v>
      </c>
      <c r="F32" s="13"/>
      <c r="G32" s="14"/>
      <c r="H32" s="12">
        <f t="shared" si="1"/>
        <v>0</v>
      </c>
      <c r="I32" s="70"/>
    </row>
    <row r="33" spans="2:9" x14ac:dyDescent="0.3">
      <c r="B33" s="42" t="s">
        <v>360</v>
      </c>
      <c r="C33" s="10" t="s">
        <v>361</v>
      </c>
      <c r="D33" s="11">
        <v>31</v>
      </c>
      <c r="E33" s="12">
        <f t="shared" si="0"/>
        <v>372</v>
      </c>
      <c r="F33" s="13"/>
      <c r="G33" s="14"/>
      <c r="H33" s="12">
        <f t="shared" si="1"/>
        <v>0</v>
      </c>
      <c r="I33" s="70"/>
    </row>
    <row r="34" spans="2:9" x14ac:dyDescent="0.3">
      <c r="B34" s="42" t="s">
        <v>360</v>
      </c>
      <c r="C34" s="10" t="s">
        <v>362</v>
      </c>
      <c r="D34" s="11">
        <v>24114</v>
      </c>
      <c r="E34" s="12">
        <f t="shared" si="0"/>
        <v>289368</v>
      </c>
      <c r="F34" s="13"/>
      <c r="G34" s="14"/>
      <c r="H34" s="12">
        <f t="shared" si="1"/>
        <v>0</v>
      </c>
      <c r="I34" s="70"/>
    </row>
    <row r="35" spans="2:9" x14ac:dyDescent="0.3">
      <c r="B35" s="42" t="s">
        <v>363</v>
      </c>
      <c r="C35" s="10" t="s">
        <v>364</v>
      </c>
      <c r="D35" s="11">
        <v>55</v>
      </c>
      <c r="E35" s="12">
        <f t="shared" si="0"/>
        <v>660</v>
      </c>
      <c r="F35" s="13"/>
      <c r="G35" s="14"/>
      <c r="H35" s="12">
        <f t="shared" si="1"/>
        <v>0</v>
      </c>
      <c r="I35" s="70"/>
    </row>
    <row r="36" spans="2:9" x14ac:dyDescent="0.3">
      <c r="B36" s="42" t="s">
        <v>340</v>
      </c>
      <c r="C36" s="10" t="s">
        <v>365</v>
      </c>
      <c r="D36" s="11">
        <v>2131</v>
      </c>
      <c r="E36" s="12">
        <f t="shared" si="0"/>
        <v>25572</v>
      </c>
      <c r="F36" s="13"/>
      <c r="G36" s="14"/>
      <c r="H36" s="12">
        <f t="shared" si="1"/>
        <v>0</v>
      </c>
      <c r="I36" s="70"/>
    </row>
    <row r="37" spans="2:9" x14ac:dyDescent="0.3">
      <c r="B37" s="42" t="s">
        <v>340</v>
      </c>
      <c r="C37" s="10" t="s">
        <v>366</v>
      </c>
      <c r="D37" s="11">
        <v>14</v>
      </c>
      <c r="E37" s="12">
        <f t="shared" si="0"/>
        <v>168</v>
      </c>
      <c r="F37" s="13"/>
      <c r="G37" s="14"/>
      <c r="H37" s="12">
        <f t="shared" si="1"/>
        <v>0</v>
      </c>
      <c r="I37" s="70"/>
    </row>
    <row r="38" spans="2:9" x14ac:dyDescent="0.3">
      <c r="B38" s="42" t="s">
        <v>348</v>
      </c>
      <c r="C38" s="10" t="s">
        <v>367</v>
      </c>
      <c r="D38" s="11">
        <v>51</v>
      </c>
      <c r="E38" s="12">
        <f t="shared" si="0"/>
        <v>612</v>
      </c>
      <c r="F38" s="13"/>
      <c r="G38" s="14"/>
      <c r="H38" s="12">
        <f t="shared" si="1"/>
        <v>0</v>
      </c>
      <c r="I38" s="70"/>
    </row>
    <row r="39" spans="2:9" x14ac:dyDescent="0.3">
      <c r="B39" s="42" t="s">
        <v>356</v>
      </c>
      <c r="C39" s="10" t="s">
        <v>368</v>
      </c>
      <c r="D39" s="11">
        <v>4469</v>
      </c>
      <c r="E39" s="12">
        <f t="shared" si="0"/>
        <v>53628</v>
      </c>
      <c r="F39" s="13"/>
      <c r="G39" s="14"/>
      <c r="H39" s="12">
        <f t="shared" si="1"/>
        <v>0</v>
      </c>
      <c r="I39" s="70"/>
    </row>
    <row r="40" spans="2:9" ht="52" x14ac:dyDescent="0.3">
      <c r="B40" s="43"/>
      <c r="C40" s="16" t="s">
        <v>28</v>
      </c>
      <c r="D40" s="10"/>
      <c r="E40" s="12"/>
      <c r="F40" s="12"/>
      <c r="G40" s="17"/>
      <c r="H40" s="12"/>
      <c r="I40" s="31"/>
    </row>
    <row r="41" spans="2:9" x14ac:dyDescent="0.3">
      <c r="B41" s="38"/>
      <c r="C41" s="38">
        <v>1</v>
      </c>
      <c r="D41" s="38"/>
      <c r="E41" s="38"/>
      <c r="F41" s="13"/>
      <c r="G41" s="14"/>
      <c r="H41" s="12">
        <f>G41*D41</f>
        <v>0</v>
      </c>
      <c r="I41" s="70"/>
    </row>
    <row r="42" spans="2:9" x14ac:dyDescent="0.3">
      <c r="B42" s="38"/>
      <c r="C42" s="38">
        <v>2</v>
      </c>
      <c r="D42" s="38"/>
      <c r="E42" s="38"/>
      <c r="F42" s="13"/>
      <c r="G42" s="14"/>
      <c r="H42" s="12">
        <f>G42*D42</f>
        <v>0</v>
      </c>
      <c r="I42" s="70"/>
    </row>
    <row r="43" spans="2:9" x14ac:dyDescent="0.3">
      <c r="B43" s="38"/>
      <c r="C43" s="38">
        <v>3</v>
      </c>
      <c r="D43" s="38"/>
      <c r="E43" s="38"/>
      <c r="F43" s="13"/>
      <c r="G43" s="14"/>
      <c r="H43" s="12">
        <f>G43*D43</f>
        <v>0</v>
      </c>
      <c r="I43" s="70"/>
    </row>
    <row r="44" spans="2:9" x14ac:dyDescent="0.3">
      <c r="B44" s="10"/>
      <c r="C44" s="24"/>
      <c r="D44" s="10"/>
      <c r="E44" s="25"/>
      <c r="F44" s="25"/>
      <c r="G44" s="26" t="s">
        <v>42</v>
      </c>
      <c r="H44" s="27">
        <f>12*(SUM(H4:H39)+SUM(H41:H43))</f>
        <v>0</v>
      </c>
      <c r="I44" s="10" t="s">
        <v>43</v>
      </c>
    </row>
    <row r="45" spans="2:9" x14ac:dyDescent="0.3">
      <c r="B45" s="10"/>
      <c r="C45" s="24"/>
      <c r="D45" s="10"/>
      <c r="E45" s="26"/>
      <c r="F45" s="28"/>
      <c r="G45" s="26" t="s">
        <v>506</v>
      </c>
      <c r="H45" s="27">
        <f>H44*5</f>
        <v>0</v>
      </c>
      <c r="I45" s="10" t="s">
        <v>507</v>
      </c>
    </row>
    <row r="46" spans="2:9" x14ac:dyDescent="0.3">
      <c r="B46" s="10"/>
      <c r="C46" s="10"/>
      <c r="D46" s="10"/>
      <c r="E46" s="10"/>
      <c r="F46" s="10"/>
      <c r="G46" s="29" t="s">
        <v>44</v>
      </c>
      <c r="H46" s="27">
        <f>H44*1.03*5</f>
        <v>0</v>
      </c>
      <c r="I46" s="10" t="s">
        <v>508</v>
      </c>
    </row>
    <row r="47" spans="2:9" x14ac:dyDescent="0.3">
      <c r="B47" s="10"/>
      <c r="C47" s="10"/>
      <c r="D47" s="10"/>
      <c r="E47" s="10"/>
      <c r="F47" s="10"/>
      <c r="G47" s="29" t="s">
        <v>45</v>
      </c>
      <c r="H47" s="27">
        <f>((H44*1.03)*1.03)*5</f>
        <v>0</v>
      </c>
      <c r="I47" s="10" t="s">
        <v>509</v>
      </c>
    </row>
    <row r="49" spans="2:9" x14ac:dyDescent="0.3">
      <c r="B49" s="88" t="s">
        <v>3</v>
      </c>
      <c r="C49" s="88" t="s">
        <v>4</v>
      </c>
      <c r="D49" s="89" t="str">
        <f>C51</f>
        <v>Data File Transmission &amp; Information Reporting</v>
      </c>
      <c r="E49" s="89"/>
      <c r="F49" s="89"/>
      <c r="G49" s="89"/>
      <c r="H49" s="89"/>
      <c r="I49" s="88" t="s">
        <v>17</v>
      </c>
    </row>
    <row r="50" spans="2:9" ht="39" x14ac:dyDescent="0.3">
      <c r="B50" s="88"/>
      <c r="C50" s="88"/>
      <c r="D50" s="73" t="s">
        <v>46</v>
      </c>
      <c r="E50" s="73" t="s">
        <v>7</v>
      </c>
      <c r="F50" s="73" t="s">
        <v>505</v>
      </c>
      <c r="G50" s="73" t="s">
        <v>47</v>
      </c>
      <c r="H50" s="73" t="s">
        <v>48</v>
      </c>
      <c r="I50" s="88"/>
    </row>
    <row r="51" spans="2:9" ht="39" x14ac:dyDescent="0.3">
      <c r="B51" s="39" t="s">
        <v>369</v>
      </c>
      <c r="C51" s="31" t="str">
        <f>C3</f>
        <v>Data File Transmission &amp; Information Reporting</v>
      </c>
      <c r="D51" s="32">
        <v>1</v>
      </c>
      <c r="E51" s="33">
        <f>D51*H44</f>
        <v>0</v>
      </c>
      <c r="F51" s="33">
        <f>D51*H45</f>
        <v>0</v>
      </c>
      <c r="G51" s="33">
        <f>D51*H46</f>
        <v>0</v>
      </c>
      <c r="H51" s="33">
        <f>D51*H47</f>
        <v>0</v>
      </c>
      <c r="I51" s="70"/>
    </row>
  </sheetData>
  <mergeCells count="4">
    <mergeCell ref="I49:I50"/>
    <mergeCell ref="B49:B50"/>
    <mergeCell ref="C49:C50"/>
    <mergeCell ref="D49:H49"/>
  </mergeCells>
  <dataValidations count="1">
    <dataValidation type="list" allowBlank="1" showInputMessage="1" showErrorMessage="1" sqref="F41:F43 F4:F39" xr:uid="{EF010A78-D34E-4997-8701-D3D1953DA923}">
      <formula1>$K$13:$K$15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D5FE3-B08F-491C-BAC4-90778D34A9DE}">
  <sheetPr>
    <tabColor theme="9"/>
  </sheetPr>
  <dimension ref="B2:L54"/>
  <sheetViews>
    <sheetView workbookViewId="0"/>
  </sheetViews>
  <sheetFormatPr defaultColWidth="9" defaultRowHeight="13" x14ac:dyDescent="0.3"/>
  <cols>
    <col min="1" max="1" width="3.6328125" style="5" customWidth="1"/>
    <col min="2" max="2" width="8.81640625" style="52" bestFit="1" customWidth="1"/>
    <col min="3" max="3" width="67.26953125" style="5" bestFit="1" customWidth="1"/>
    <col min="4" max="4" width="8.81640625" style="5" bestFit="1" customWidth="1"/>
    <col min="5" max="5" width="9.26953125" style="5" bestFit="1" customWidth="1"/>
    <col min="6" max="6" width="10" style="5" bestFit="1" customWidth="1"/>
    <col min="7" max="7" width="28.08984375" style="5" bestFit="1" customWidth="1"/>
    <col min="8" max="8" width="11.36328125" style="5" bestFit="1" customWidth="1"/>
    <col min="9" max="9" width="95.7265625" style="5" customWidth="1"/>
    <col min="10" max="10" width="33.81640625" style="5" customWidth="1"/>
    <col min="11" max="11" width="34.7265625" style="2" customWidth="1"/>
    <col min="12" max="12" width="10" style="2" customWidth="1"/>
    <col min="13" max="16384" width="9" style="5"/>
  </cols>
  <sheetData>
    <row r="2" spans="2:11" ht="39" x14ac:dyDescent="0.3">
      <c r="B2" s="3" t="s">
        <v>3</v>
      </c>
      <c r="C2" s="3" t="s">
        <v>11</v>
      </c>
      <c r="D2" s="3" t="s">
        <v>12</v>
      </c>
      <c r="E2" s="4" t="s">
        <v>13</v>
      </c>
      <c r="F2" s="4" t="s">
        <v>14</v>
      </c>
      <c r="G2" s="4" t="s">
        <v>15</v>
      </c>
      <c r="H2" s="4" t="s">
        <v>16</v>
      </c>
      <c r="I2" s="3" t="s">
        <v>17</v>
      </c>
      <c r="K2" s="40"/>
    </row>
    <row r="3" spans="2:11" x14ac:dyDescent="0.3">
      <c r="B3" s="7"/>
      <c r="C3" s="7" t="s">
        <v>370</v>
      </c>
      <c r="D3" s="6"/>
      <c r="E3" s="8"/>
      <c r="F3" s="8"/>
      <c r="G3" s="8"/>
      <c r="H3" s="8"/>
      <c r="I3" s="6"/>
      <c r="K3" s="35"/>
    </row>
    <row r="4" spans="2:11" x14ac:dyDescent="0.3">
      <c r="B4" s="42" t="s">
        <v>371</v>
      </c>
      <c r="C4" s="10" t="s">
        <v>372</v>
      </c>
      <c r="D4" s="11">
        <v>858</v>
      </c>
      <c r="E4" s="12">
        <f>D4*12</f>
        <v>10296</v>
      </c>
      <c r="F4" s="13"/>
      <c r="G4" s="14"/>
      <c r="H4" s="12">
        <f t="shared" ref="H4:H43" si="0">G4*D4</f>
        <v>0</v>
      </c>
      <c r="I4" s="38"/>
      <c r="K4" s="35"/>
    </row>
    <row r="5" spans="2:11" x14ac:dyDescent="0.3">
      <c r="B5" s="42" t="s">
        <v>373</v>
      </c>
      <c r="C5" s="10" t="s">
        <v>374</v>
      </c>
      <c r="D5" s="11">
        <v>2</v>
      </c>
      <c r="E5" s="12">
        <f t="shared" ref="E5:E43" si="1">D5*12</f>
        <v>24</v>
      </c>
      <c r="F5" s="13"/>
      <c r="G5" s="14"/>
      <c r="H5" s="12">
        <f t="shared" si="0"/>
        <v>0</v>
      </c>
      <c r="I5" s="38"/>
      <c r="K5" s="35"/>
    </row>
    <row r="6" spans="2:11" x14ac:dyDescent="0.3">
      <c r="B6" s="42" t="s">
        <v>375</v>
      </c>
      <c r="C6" s="10" t="s">
        <v>376</v>
      </c>
      <c r="D6" s="11">
        <v>47116</v>
      </c>
      <c r="E6" s="12">
        <f t="shared" si="1"/>
        <v>565392</v>
      </c>
      <c r="F6" s="13"/>
      <c r="G6" s="14"/>
      <c r="H6" s="12">
        <f t="shared" si="0"/>
        <v>0</v>
      </c>
      <c r="I6" s="38"/>
      <c r="K6" s="35"/>
    </row>
    <row r="7" spans="2:11" x14ac:dyDescent="0.3">
      <c r="B7" s="42" t="s">
        <v>377</v>
      </c>
      <c r="C7" s="10" t="s">
        <v>378</v>
      </c>
      <c r="D7" s="11">
        <v>291</v>
      </c>
      <c r="E7" s="12">
        <f t="shared" si="1"/>
        <v>3492</v>
      </c>
      <c r="F7" s="13"/>
      <c r="G7" s="14"/>
      <c r="H7" s="12">
        <f t="shared" si="0"/>
        <v>0</v>
      </c>
      <c r="I7" s="38"/>
      <c r="K7" s="35"/>
    </row>
    <row r="8" spans="2:11" x14ac:dyDescent="0.3">
      <c r="B8" s="42" t="s">
        <v>375</v>
      </c>
      <c r="C8" s="10" t="s">
        <v>379</v>
      </c>
      <c r="D8" s="11">
        <v>225584</v>
      </c>
      <c r="E8" s="12">
        <f t="shared" si="1"/>
        <v>2707008</v>
      </c>
      <c r="F8" s="13"/>
      <c r="G8" s="14"/>
      <c r="H8" s="12">
        <f t="shared" si="0"/>
        <v>0</v>
      </c>
      <c r="I8" s="38"/>
      <c r="K8" s="35"/>
    </row>
    <row r="9" spans="2:11" x14ac:dyDescent="0.3">
      <c r="B9" s="42" t="s">
        <v>380</v>
      </c>
      <c r="C9" s="10" t="s">
        <v>381</v>
      </c>
      <c r="D9" s="11">
        <v>2133</v>
      </c>
      <c r="E9" s="12">
        <f t="shared" si="1"/>
        <v>25596</v>
      </c>
      <c r="F9" s="13"/>
      <c r="G9" s="14"/>
      <c r="H9" s="12">
        <f t="shared" si="0"/>
        <v>0</v>
      </c>
      <c r="I9" s="38"/>
      <c r="K9" s="35"/>
    </row>
    <row r="10" spans="2:11" x14ac:dyDescent="0.3">
      <c r="B10" s="42" t="s">
        <v>382</v>
      </c>
      <c r="C10" s="10" t="s">
        <v>383</v>
      </c>
      <c r="D10" s="11">
        <v>1</v>
      </c>
      <c r="E10" s="12">
        <f t="shared" si="1"/>
        <v>12</v>
      </c>
      <c r="F10" s="13"/>
      <c r="G10" s="14"/>
      <c r="H10" s="12">
        <f t="shared" si="0"/>
        <v>0</v>
      </c>
      <c r="I10" s="38"/>
    </row>
    <row r="11" spans="2:11" x14ac:dyDescent="0.3">
      <c r="B11" s="42" t="s">
        <v>384</v>
      </c>
      <c r="C11" s="10" t="s">
        <v>385</v>
      </c>
      <c r="D11" s="11">
        <v>11</v>
      </c>
      <c r="E11" s="12">
        <f t="shared" si="1"/>
        <v>132</v>
      </c>
      <c r="F11" s="13"/>
      <c r="G11" s="14"/>
      <c r="H11" s="12">
        <f t="shared" si="0"/>
        <v>0</v>
      </c>
      <c r="I11" s="38"/>
    </row>
    <row r="12" spans="2:11" x14ac:dyDescent="0.3">
      <c r="B12" s="42" t="s">
        <v>386</v>
      </c>
      <c r="C12" s="10" t="s">
        <v>387</v>
      </c>
      <c r="D12" s="11">
        <v>1</v>
      </c>
      <c r="E12" s="12">
        <f t="shared" si="1"/>
        <v>12</v>
      </c>
      <c r="F12" s="13"/>
      <c r="G12" s="14"/>
      <c r="H12" s="12">
        <f t="shared" si="0"/>
        <v>0</v>
      </c>
      <c r="I12" s="38"/>
    </row>
    <row r="13" spans="2:11" x14ac:dyDescent="0.3">
      <c r="B13" s="43" t="s">
        <v>38</v>
      </c>
      <c r="C13" s="10" t="s">
        <v>388</v>
      </c>
      <c r="D13" s="11">
        <v>17</v>
      </c>
      <c r="E13" s="12">
        <f t="shared" si="1"/>
        <v>204</v>
      </c>
      <c r="F13" s="13"/>
      <c r="G13" s="14"/>
      <c r="H13" s="12">
        <f t="shared" si="0"/>
        <v>0</v>
      </c>
      <c r="I13" s="38"/>
    </row>
    <row r="14" spans="2:11" x14ac:dyDescent="0.3">
      <c r="B14" s="43" t="s">
        <v>38</v>
      </c>
      <c r="C14" s="10" t="s">
        <v>389</v>
      </c>
      <c r="D14" s="11">
        <v>4</v>
      </c>
      <c r="E14" s="12">
        <f t="shared" si="1"/>
        <v>48</v>
      </c>
      <c r="F14" s="13"/>
      <c r="G14" s="14"/>
      <c r="H14" s="12">
        <f t="shared" si="0"/>
        <v>0</v>
      </c>
      <c r="I14" s="38"/>
    </row>
    <row r="15" spans="2:11" x14ac:dyDescent="0.3">
      <c r="B15" s="42" t="s">
        <v>390</v>
      </c>
      <c r="C15" s="10" t="s">
        <v>391</v>
      </c>
      <c r="D15" s="11">
        <v>7</v>
      </c>
      <c r="E15" s="12">
        <f t="shared" si="1"/>
        <v>84</v>
      </c>
      <c r="F15" s="13"/>
      <c r="G15" s="14"/>
      <c r="H15" s="12">
        <f t="shared" si="0"/>
        <v>0</v>
      </c>
      <c r="I15" s="38"/>
    </row>
    <row r="16" spans="2:11" x14ac:dyDescent="0.3">
      <c r="B16" s="42" t="s">
        <v>392</v>
      </c>
      <c r="C16" s="10" t="s">
        <v>393</v>
      </c>
      <c r="D16" s="11">
        <v>672</v>
      </c>
      <c r="E16" s="12">
        <f t="shared" si="1"/>
        <v>8064</v>
      </c>
      <c r="F16" s="13"/>
      <c r="G16" s="14"/>
      <c r="H16" s="12">
        <f t="shared" si="0"/>
        <v>0</v>
      </c>
      <c r="I16" s="38"/>
    </row>
    <row r="17" spans="2:9" x14ac:dyDescent="0.3">
      <c r="B17" s="43" t="s">
        <v>38</v>
      </c>
      <c r="C17" s="10" t="s">
        <v>394</v>
      </c>
      <c r="D17" s="11">
        <v>5</v>
      </c>
      <c r="E17" s="12">
        <f t="shared" si="1"/>
        <v>60</v>
      </c>
      <c r="F17" s="13"/>
      <c r="G17" s="14"/>
      <c r="H17" s="12">
        <f t="shared" si="0"/>
        <v>0</v>
      </c>
      <c r="I17" s="38"/>
    </row>
    <row r="18" spans="2:9" x14ac:dyDescent="0.3">
      <c r="B18" s="42" t="s">
        <v>395</v>
      </c>
      <c r="C18" s="10" t="s">
        <v>396</v>
      </c>
      <c r="D18" s="11">
        <v>54</v>
      </c>
      <c r="E18" s="12">
        <f t="shared" si="1"/>
        <v>648</v>
      </c>
      <c r="F18" s="13"/>
      <c r="G18" s="14"/>
      <c r="H18" s="12">
        <f t="shared" si="0"/>
        <v>0</v>
      </c>
      <c r="I18" s="38"/>
    </row>
    <row r="19" spans="2:9" x14ac:dyDescent="0.3">
      <c r="B19" s="42" t="s">
        <v>397</v>
      </c>
      <c r="C19" s="10" t="s">
        <v>398</v>
      </c>
      <c r="D19" s="11">
        <v>6090</v>
      </c>
      <c r="E19" s="12">
        <f t="shared" si="1"/>
        <v>73080</v>
      </c>
      <c r="F19" s="13"/>
      <c r="G19" s="14"/>
      <c r="H19" s="12">
        <f t="shared" si="0"/>
        <v>0</v>
      </c>
      <c r="I19" s="38"/>
    </row>
    <row r="20" spans="2:9" x14ac:dyDescent="0.3">
      <c r="B20" s="42" t="s">
        <v>377</v>
      </c>
      <c r="C20" s="10" t="s">
        <v>399</v>
      </c>
      <c r="D20" s="11">
        <v>2366</v>
      </c>
      <c r="E20" s="12">
        <f t="shared" si="1"/>
        <v>28392</v>
      </c>
      <c r="F20" s="13"/>
      <c r="G20" s="14"/>
      <c r="H20" s="12">
        <f t="shared" si="0"/>
        <v>0</v>
      </c>
      <c r="I20" s="38"/>
    </row>
    <row r="21" spans="2:9" x14ac:dyDescent="0.3">
      <c r="B21" s="42" t="s">
        <v>377</v>
      </c>
      <c r="C21" s="10" t="s">
        <v>400</v>
      </c>
      <c r="D21" s="11">
        <v>474</v>
      </c>
      <c r="E21" s="12">
        <f t="shared" si="1"/>
        <v>5688</v>
      </c>
      <c r="F21" s="13"/>
      <c r="G21" s="14"/>
      <c r="H21" s="12">
        <f t="shared" si="0"/>
        <v>0</v>
      </c>
      <c r="I21" s="38"/>
    </row>
    <row r="22" spans="2:9" x14ac:dyDescent="0.3">
      <c r="B22" s="42" t="s">
        <v>401</v>
      </c>
      <c r="C22" s="10" t="s">
        <v>402</v>
      </c>
      <c r="D22" s="11">
        <v>2</v>
      </c>
      <c r="E22" s="12">
        <f t="shared" si="1"/>
        <v>24</v>
      </c>
      <c r="F22" s="13"/>
      <c r="G22" s="14"/>
      <c r="H22" s="12">
        <f t="shared" si="0"/>
        <v>0</v>
      </c>
      <c r="I22" s="38"/>
    </row>
    <row r="23" spans="2:9" x14ac:dyDescent="0.3">
      <c r="B23" s="42" t="s">
        <v>403</v>
      </c>
      <c r="C23" s="10" t="s">
        <v>404</v>
      </c>
      <c r="D23" s="11">
        <v>42</v>
      </c>
      <c r="E23" s="12">
        <f t="shared" si="1"/>
        <v>504</v>
      </c>
      <c r="F23" s="13"/>
      <c r="G23" s="14"/>
      <c r="H23" s="12">
        <f t="shared" si="0"/>
        <v>0</v>
      </c>
      <c r="I23" s="38"/>
    </row>
    <row r="24" spans="2:9" x14ac:dyDescent="0.3">
      <c r="B24" s="42" t="s">
        <v>405</v>
      </c>
      <c r="C24" s="10" t="s">
        <v>406</v>
      </c>
      <c r="D24" s="11">
        <v>227</v>
      </c>
      <c r="E24" s="12">
        <f t="shared" si="1"/>
        <v>2724</v>
      </c>
      <c r="F24" s="13"/>
      <c r="G24" s="14"/>
      <c r="H24" s="12">
        <f t="shared" si="0"/>
        <v>0</v>
      </c>
      <c r="I24" s="38"/>
    </row>
    <row r="25" spans="2:9" x14ac:dyDescent="0.3">
      <c r="B25" s="42" t="s">
        <v>403</v>
      </c>
      <c r="C25" s="10" t="s">
        <v>407</v>
      </c>
      <c r="D25" s="11">
        <v>40</v>
      </c>
      <c r="E25" s="12">
        <f t="shared" si="1"/>
        <v>480</v>
      </c>
      <c r="F25" s="13"/>
      <c r="G25" s="14"/>
      <c r="H25" s="12">
        <f t="shared" si="0"/>
        <v>0</v>
      </c>
      <c r="I25" s="38"/>
    </row>
    <row r="26" spans="2:9" x14ac:dyDescent="0.3">
      <c r="B26" s="42" t="s">
        <v>403</v>
      </c>
      <c r="C26" s="10" t="s">
        <v>408</v>
      </c>
      <c r="D26" s="11">
        <v>16</v>
      </c>
      <c r="E26" s="12">
        <f t="shared" si="1"/>
        <v>192</v>
      </c>
      <c r="F26" s="13"/>
      <c r="G26" s="14"/>
      <c r="H26" s="12">
        <f t="shared" si="0"/>
        <v>0</v>
      </c>
      <c r="I26" s="38"/>
    </row>
    <row r="27" spans="2:9" x14ac:dyDescent="0.3">
      <c r="B27" s="42" t="s">
        <v>409</v>
      </c>
      <c r="C27" s="10" t="s">
        <v>410</v>
      </c>
      <c r="D27" s="11">
        <v>292</v>
      </c>
      <c r="E27" s="12">
        <f t="shared" si="1"/>
        <v>3504</v>
      </c>
      <c r="F27" s="13"/>
      <c r="G27" s="14"/>
      <c r="H27" s="12">
        <f t="shared" si="0"/>
        <v>0</v>
      </c>
      <c r="I27" s="38"/>
    </row>
    <row r="28" spans="2:9" x14ac:dyDescent="0.3">
      <c r="B28" s="42" t="s">
        <v>403</v>
      </c>
      <c r="C28" s="10" t="s">
        <v>411</v>
      </c>
      <c r="D28" s="11">
        <v>48</v>
      </c>
      <c r="E28" s="12">
        <f t="shared" si="1"/>
        <v>576</v>
      </c>
      <c r="F28" s="13"/>
      <c r="G28" s="14"/>
      <c r="H28" s="12">
        <f t="shared" si="0"/>
        <v>0</v>
      </c>
      <c r="I28" s="38"/>
    </row>
    <row r="29" spans="2:9" x14ac:dyDescent="0.3">
      <c r="B29" s="42" t="s">
        <v>403</v>
      </c>
      <c r="C29" s="10" t="s">
        <v>412</v>
      </c>
      <c r="D29" s="11">
        <v>292</v>
      </c>
      <c r="E29" s="12">
        <f t="shared" si="1"/>
        <v>3504</v>
      </c>
      <c r="F29" s="13"/>
      <c r="G29" s="14"/>
      <c r="H29" s="12">
        <f t="shared" si="0"/>
        <v>0</v>
      </c>
      <c r="I29" s="38"/>
    </row>
    <row r="30" spans="2:9" x14ac:dyDescent="0.3">
      <c r="B30" s="43" t="s">
        <v>38</v>
      </c>
      <c r="C30" s="10" t="s">
        <v>413</v>
      </c>
      <c r="D30" s="11">
        <v>7</v>
      </c>
      <c r="E30" s="12">
        <f t="shared" si="1"/>
        <v>84</v>
      </c>
      <c r="F30" s="13"/>
      <c r="G30" s="14"/>
      <c r="H30" s="12">
        <f t="shared" si="0"/>
        <v>0</v>
      </c>
      <c r="I30" s="38"/>
    </row>
    <row r="31" spans="2:9" x14ac:dyDescent="0.3">
      <c r="B31" s="42" t="s">
        <v>414</v>
      </c>
      <c r="C31" s="10" t="s">
        <v>415</v>
      </c>
      <c r="D31" s="11">
        <v>106</v>
      </c>
      <c r="E31" s="12">
        <f t="shared" si="1"/>
        <v>1272</v>
      </c>
      <c r="F31" s="13"/>
      <c r="G31" s="14"/>
      <c r="H31" s="12">
        <f t="shared" si="0"/>
        <v>0</v>
      </c>
      <c r="I31" s="38"/>
    </row>
    <row r="32" spans="2:9" x14ac:dyDescent="0.3">
      <c r="B32" s="42" t="s">
        <v>409</v>
      </c>
      <c r="C32" s="10" t="s">
        <v>416</v>
      </c>
      <c r="D32" s="11">
        <v>209</v>
      </c>
      <c r="E32" s="12">
        <f t="shared" si="1"/>
        <v>2508</v>
      </c>
      <c r="F32" s="13"/>
      <c r="G32" s="14"/>
      <c r="H32" s="12">
        <f t="shared" si="0"/>
        <v>0</v>
      </c>
      <c r="I32" s="38"/>
    </row>
    <row r="33" spans="2:9" x14ac:dyDescent="0.3">
      <c r="B33" s="42" t="s">
        <v>417</v>
      </c>
      <c r="C33" s="10" t="s">
        <v>418</v>
      </c>
      <c r="D33" s="11">
        <v>2</v>
      </c>
      <c r="E33" s="12">
        <f t="shared" si="1"/>
        <v>24</v>
      </c>
      <c r="F33" s="13"/>
      <c r="G33" s="14"/>
      <c r="H33" s="12">
        <f t="shared" si="0"/>
        <v>0</v>
      </c>
      <c r="I33" s="38"/>
    </row>
    <row r="34" spans="2:9" x14ac:dyDescent="0.3">
      <c r="B34" s="42" t="s">
        <v>124</v>
      </c>
      <c r="C34" s="10" t="s">
        <v>419</v>
      </c>
      <c r="D34" s="11">
        <v>3</v>
      </c>
      <c r="E34" s="12">
        <f t="shared" si="1"/>
        <v>36</v>
      </c>
      <c r="F34" s="13"/>
      <c r="G34" s="14"/>
      <c r="H34" s="12">
        <f t="shared" si="0"/>
        <v>0</v>
      </c>
      <c r="I34" s="38"/>
    </row>
    <row r="35" spans="2:9" x14ac:dyDescent="0.3">
      <c r="B35" s="42" t="s">
        <v>420</v>
      </c>
      <c r="C35" s="10" t="s">
        <v>421</v>
      </c>
      <c r="D35" s="11">
        <v>12</v>
      </c>
      <c r="E35" s="12">
        <f t="shared" si="1"/>
        <v>144</v>
      </c>
      <c r="F35" s="13"/>
      <c r="G35" s="14"/>
      <c r="H35" s="12">
        <f t="shared" si="0"/>
        <v>0</v>
      </c>
      <c r="I35" s="38"/>
    </row>
    <row r="36" spans="2:9" x14ac:dyDescent="0.3">
      <c r="B36" s="42" t="s">
        <v>422</v>
      </c>
      <c r="C36" s="10" t="s">
        <v>423</v>
      </c>
      <c r="D36" s="11">
        <v>77</v>
      </c>
      <c r="E36" s="12">
        <f t="shared" si="1"/>
        <v>924</v>
      </c>
      <c r="F36" s="13"/>
      <c r="G36" s="14"/>
      <c r="H36" s="12">
        <f t="shared" si="0"/>
        <v>0</v>
      </c>
      <c r="I36" s="38"/>
    </row>
    <row r="37" spans="2:9" x14ac:dyDescent="0.3">
      <c r="B37" s="43" t="s">
        <v>38</v>
      </c>
      <c r="C37" s="10" t="s">
        <v>424</v>
      </c>
      <c r="D37" s="11">
        <v>37</v>
      </c>
      <c r="E37" s="12">
        <f t="shared" si="1"/>
        <v>444</v>
      </c>
      <c r="F37" s="13"/>
      <c r="G37" s="14"/>
      <c r="H37" s="12">
        <f t="shared" si="0"/>
        <v>0</v>
      </c>
      <c r="I37" s="38"/>
    </row>
    <row r="38" spans="2:9" x14ac:dyDescent="0.3">
      <c r="B38" s="43" t="s">
        <v>38</v>
      </c>
      <c r="C38" s="10" t="s">
        <v>425</v>
      </c>
      <c r="D38" s="11">
        <v>6514</v>
      </c>
      <c r="E38" s="12">
        <f t="shared" si="1"/>
        <v>78168</v>
      </c>
      <c r="F38" s="13"/>
      <c r="G38" s="14"/>
      <c r="H38" s="12">
        <f t="shared" si="0"/>
        <v>0</v>
      </c>
      <c r="I38" s="38"/>
    </row>
    <row r="39" spans="2:9" x14ac:dyDescent="0.3">
      <c r="B39" s="43" t="s">
        <v>38</v>
      </c>
      <c r="C39" s="10" t="s">
        <v>426</v>
      </c>
      <c r="D39" s="11">
        <v>6514</v>
      </c>
      <c r="E39" s="12">
        <f t="shared" si="1"/>
        <v>78168</v>
      </c>
      <c r="F39" s="13"/>
      <c r="G39" s="14"/>
      <c r="H39" s="12">
        <f t="shared" si="0"/>
        <v>0</v>
      </c>
      <c r="I39" s="38"/>
    </row>
    <row r="40" spans="2:9" x14ac:dyDescent="0.3">
      <c r="B40" s="43" t="s">
        <v>38</v>
      </c>
      <c r="C40" s="10" t="s">
        <v>427</v>
      </c>
      <c r="D40" s="11">
        <v>15</v>
      </c>
      <c r="E40" s="12">
        <f t="shared" si="1"/>
        <v>180</v>
      </c>
      <c r="F40" s="13"/>
      <c r="G40" s="14"/>
      <c r="H40" s="12">
        <f t="shared" si="0"/>
        <v>0</v>
      </c>
      <c r="I40" s="38"/>
    </row>
    <row r="41" spans="2:9" x14ac:dyDescent="0.3">
      <c r="B41" s="43" t="s">
        <v>38</v>
      </c>
      <c r="C41" s="10" t="s">
        <v>428</v>
      </c>
      <c r="D41" s="11">
        <v>21</v>
      </c>
      <c r="E41" s="12">
        <f t="shared" si="1"/>
        <v>252</v>
      </c>
      <c r="F41" s="13"/>
      <c r="G41" s="14"/>
      <c r="H41" s="12">
        <f t="shared" si="0"/>
        <v>0</v>
      </c>
      <c r="I41" s="38"/>
    </row>
    <row r="42" spans="2:9" x14ac:dyDescent="0.3">
      <c r="B42" s="43" t="s">
        <v>38</v>
      </c>
      <c r="C42" s="10" t="s">
        <v>429</v>
      </c>
      <c r="D42" s="11">
        <v>7</v>
      </c>
      <c r="E42" s="12">
        <f t="shared" si="1"/>
        <v>84</v>
      </c>
      <c r="F42" s="13"/>
      <c r="G42" s="14"/>
      <c r="H42" s="12">
        <f t="shared" si="0"/>
        <v>0</v>
      </c>
      <c r="I42" s="38"/>
    </row>
    <row r="43" spans="2:9" x14ac:dyDescent="0.3">
      <c r="B43" s="42" t="s">
        <v>430</v>
      </c>
      <c r="C43" s="10" t="s">
        <v>431</v>
      </c>
      <c r="D43" s="11">
        <v>10</v>
      </c>
      <c r="E43" s="12">
        <f t="shared" si="1"/>
        <v>120</v>
      </c>
      <c r="F43" s="13"/>
      <c r="G43" s="14"/>
      <c r="H43" s="12">
        <f t="shared" si="0"/>
        <v>0</v>
      </c>
      <c r="I43" s="38"/>
    </row>
    <row r="44" spans="2:9" ht="39" x14ac:dyDescent="0.3">
      <c r="B44" s="43"/>
      <c r="C44" s="16" t="s">
        <v>28</v>
      </c>
      <c r="D44" s="10"/>
      <c r="E44" s="12"/>
      <c r="F44" s="12"/>
      <c r="G44" s="12"/>
      <c r="H44" s="12"/>
      <c r="I44" s="10"/>
    </row>
    <row r="45" spans="2:9" x14ac:dyDescent="0.3">
      <c r="B45" s="38"/>
      <c r="C45" s="38">
        <v>2</v>
      </c>
      <c r="D45" s="38"/>
      <c r="E45" s="38"/>
      <c r="F45" s="13"/>
      <c r="G45" s="14"/>
      <c r="H45" s="38">
        <f>G45*D45</f>
        <v>0</v>
      </c>
      <c r="I45" s="38"/>
    </row>
    <row r="46" spans="2:9" x14ac:dyDescent="0.3">
      <c r="B46" s="38"/>
      <c r="C46" s="38">
        <v>3</v>
      </c>
      <c r="D46" s="38"/>
      <c r="E46" s="38"/>
      <c r="F46" s="13"/>
      <c r="G46" s="14"/>
      <c r="H46" s="38">
        <f>G46*D46</f>
        <v>0</v>
      </c>
      <c r="I46" s="38"/>
    </row>
    <row r="47" spans="2:9" x14ac:dyDescent="0.3">
      <c r="B47" s="10"/>
      <c r="C47" s="24"/>
      <c r="D47" s="10"/>
      <c r="E47" s="25"/>
      <c r="F47" s="25"/>
      <c r="G47" s="26" t="s">
        <v>42</v>
      </c>
      <c r="H47" s="27">
        <f>12*(SUM(H45:H46)+SUM(H4:H43))</f>
        <v>0</v>
      </c>
      <c r="I47" s="10" t="s">
        <v>43</v>
      </c>
    </row>
    <row r="48" spans="2:9" x14ac:dyDescent="0.3">
      <c r="B48" s="10"/>
      <c r="C48" s="24"/>
      <c r="D48" s="10"/>
      <c r="E48" s="26"/>
      <c r="F48" s="28"/>
      <c r="G48" s="26" t="s">
        <v>506</v>
      </c>
      <c r="H48" s="27">
        <f>H47*5</f>
        <v>0</v>
      </c>
      <c r="I48" s="10" t="s">
        <v>507</v>
      </c>
    </row>
    <row r="49" spans="2:9" x14ac:dyDescent="0.3">
      <c r="B49" s="10"/>
      <c r="C49" s="10"/>
      <c r="D49" s="10"/>
      <c r="E49" s="10"/>
      <c r="F49" s="10"/>
      <c r="G49" s="29" t="s">
        <v>44</v>
      </c>
      <c r="H49" s="27">
        <f>H47*1.03*5</f>
        <v>0</v>
      </c>
      <c r="I49" s="10" t="s">
        <v>508</v>
      </c>
    </row>
    <row r="50" spans="2:9" x14ac:dyDescent="0.3">
      <c r="B50" s="10"/>
      <c r="C50" s="10"/>
      <c r="D50" s="10"/>
      <c r="E50" s="10"/>
      <c r="F50" s="10"/>
      <c r="G50" s="29" t="s">
        <v>45</v>
      </c>
      <c r="H50" s="27">
        <f>((H47*1.03)*1.03)*5</f>
        <v>0</v>
      </c>
      <c r="I50" s="10" t="s">
        <v>509</v>
      </c>
    </row>
    <row r="52" spans="2:9" x14ac:dyDescent="0.3">
      <c r="B52" s="88" t="s">
        <v>3</v>
      </c>
      <c r="C52" s="88" t="s">
        <v>4</v>
      </c>
      <c r="D52" s="89" t="str">
        <f>C54</f>
        <v>Depository Services</v>
      </c>
      <c r="E52" s="89"/>
      <c r="F52" s="89"/>
      <c r="G52" s="89"/>
      <c r="H52" s="89"/>
      <c r="I52" s="88" t="s">
        <v>17</v>
      </c>
    </row>
    <row r="53" spans="2:9" ht="39" x14ac:dyDescent="0.3">
      <c r="B53" s="88"/>
      <c r="C53" s="88"/>
      <c r="D53" s="73" t="s">
        <v>46</v>
      </c>
      <c r="E53" s="73" t="s">
        <v>7</v>
      </c>
      <c r="F53" s="73" t="s">
        <v>505</v>
      </c>
      <c r="G53" s="73" t="s">
        <v>47</v>
      </c>
      <c r="H53" s="73" t="s">
        <v>48</v>
      </c>
      <c r="I53" s="88"/>
    </row>
    <row r="54" spans="2:9" ht="26" x14ac:dyDescent="0.3">
      <c r="B54" s="39" t="s">
        <v>432</v>
      </c>
      <c r="C54" s="31" t="str">
        <f>C3</f>
        <v>Depository Services</v>
      </c>
      <c r="D54" s="32">
        <v>1</v>
      </c>
      <c r="E54" s="33">
        <f>D54*H47</f>
        <v>0</v>
      </c>
      <c r="F54" s="33">
        <f>D54*H48</f>
        <v>0</v>
      </c>
      <c r="G54" s="33">
        <f>D54*H49</f>
        <v>0</v>
      </c>
      <c r="H54" s="33">
        <f>D54*H50</f>
        <v>0</v>
      </c>
      <c r="I54" s="38"/>
    </row>
  </sheetData>
  <mergeCells count="4">
    <mergeCell ref="B52:B53"/>
    <mergeCell ref="C52:C53"/>
    <mergeCell ref="D52:H52"/>
    <mergeCell ref="I52:I53"/>
  </mergeCells>
  <dataValidations count="1">
    <dataValidation type="list" allowBlank="1" showInputMessage="1" showErrorMessage="1" sqref="F4:F43 F45:F46" xr:uid="{3F39D015-0788-48EB-B4E0-5CB8A7B11AD0}">
      <formula1>$K$13:$K$16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2ED367F586F74EB57ED9AF509834D3" ma:contentTypeVersion="11" ma:contentTypeDescription="Create a new document." ma:contentTypeScope="" ma:versionID="5d8bd979616345b5157538d1bfb8473d">
  <xsd:schema xmlns:xsd="http://www.w3.org/2001/XMLSchema" xmlns:xs="http://www.w3.org/2001/XMLSchema" xmlns:p="http://schemas.microsoft.com/office/2006/metadata/properties" xmlns:ns1="http://schemas.microsoft.com/sharepoint/v3" xmlns:ns2="207a4e79-a0b9-4bd5-a230-0652e7db11ff" xmlns:ns3="b5efa4c9-a75f-4cea-9ecd-e21f420501f5" targetNamespace="http://schemas.microsoft.com/office/2006/metadata/properties" ma:root="true" ma:fieldsID="8f5aa3af28b1f0e304ee2f10152a3563" ns1:_="" ns2:_="" ns3:_="">
    <xsd:import namespace="http://schemas.microsoft.com/sharepoint/v3"/>
    <xsd:import namespace="207a4e79-a0b9-4bd5-a230-0652e7db11ff"/>
    <xsd:import namespace="b5efa4c9-a75f-4cea-9ecd-e21f420501f5"/>
    <xsd:element name="properties">
      <xsd:complexType>
        <xsd:sequence>
          <xsd:element name="documentManagement">
            <xsd:complexType>
              <xsd:all>
                <xsd:element ref="ns2:MediaServiceMetadata" minOccurs="0"/>
                <xsd:element ref="ns2:MediaServiceFastMetadata" minOccurs="0"/>
                <xsd:element ref="ns3:SharedWithUsers" minOccurs="0"/>
                <xsd:element ref="ns2:MediaServiceDateTaken" minOccurs="0"/>
                <xsd:element ref="ns2:MediaServiceAutoTags" minOccurs="0"/>
                <xsd:element ref="ns2:MediaServiceLocation"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7a4e79-a0b9-4bd5-a230-0652e7db11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Location" ma:index="13" nillable="true" ma:displayName="MediaServiceLocation" ma:description="" ma:internalName="MediaServiceLocatio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efa4c9-a75f-4cea-9ecd-e21f420501f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DDBB0E-A602-41B8-B9D9-92F2384B4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7a4e79-a0b9-4bd5-a230-0652e7db11ff"/>
    <ds:schemaRef ds:uri="b5efa4c9-a75f-4cea-9ecd-e21f42050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EA86D6-36BC-4A19-8E13-0D083B4EB9F4}">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2757EFDB-F840-45D6-BF9F-28CA393383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58</vt:i4>
      </vt:variant>
    </vt:vector>
  </HeadingPairs>
  <TitlesOfParts>
    <vt:vector size="68" baseType="lpstr">
      <vt:lpstr>Start Here - Assumptions</vt:lpstr>
      <vt:lpstr>Summary</vt:lpstr>
      <vt:lpstr>General Services</vt:lpstr>
      <vt:lpstr>Lockbox Services</vt:lpstr>
      <vt:lpstr>Investment Services</vt:lpstr>
      <vt:lpstr>Reconciliation Services</vt:lpstr>
      <vt:lpstr>Electronic Pmt Services</vt:lpstr>
      <vt:lpstr>Information &amp; File Services</vt:lpstr>
      <vt:lpstr>Depository Services</vt:lpstr>
      <vt:lpstr>Disbursement Services</vt:lpstr>
      <vt:lpstr>DiS_1Yr</vt:lpstr>
      <vt:lpstr>DiS_2Yr</vt:lpstr>
      <vt:lpstr>DiS_3Yr</vt:lpstr>
      <vt:lpstr>DiS_4Yr</vt:lpstr>
      <vt:lpstr>DiS_5Yr</vt:lpstr>
      <vt:lpstr>DiS_6Yr</vt:lpstr>
      <vt:lpstr>DiS_7Yr</vt:lpstr>
      <vt:lpstr>DS_1Yr</vt:lpstr>
      <vt:lpstr>DS_2Yr</vt:lpstr>
      <vt:lpstr>DS_3Yr</vt:lpstr>
      <vt:lpstr>DS_4Yr</vt:lpstr>
      <vt:lpstr>DS_5Yr</vt:lpstr>
      <vt:lpstr>DS_6Yr</vt:lpstr>
      <vt:lpstr>DS_7Yr</vt:lpstr>
      <vt:lpstr>EPS_1Yr</vt:lpstr>
      <vt:lpstr>EPS_2Yr</vt:lpstr>
      <vt:lpstr>EPS_3Yr</vt:lpstr>
      <vt:lpstr>EPS_4Yr</vt:lpstr>
      <vt:lpstr>EPS_5Yr</vt:lpstr>
      <vt:lpstr>EPS_6Yr</vt:lpstr>
      <vt:lpstr>EPS_7Yr</vt:lpstr>
      <vt:lpstr>FixedPriceYrs</vt:lpstr>
      <vt:lpstr>GS_1Yr</vt:lpstr>
      <vt:lpstr>GS_2Yr</vt:lpstr>
      <vt:lpstr>GS_3Yr</vt:lpstr>
      <vt:lpstr>GS_4Yr</vt:lpstr>
      <vt:lpstr>GS_5Yr</vt:lpstr>
      <vt:lpstr>GS_6Yr</vt:lpstr>
      <vt:lpstr>GS_7Yr</vt:lpstr>
      <vt:lpstr>IFS_1Yr</vt:lpstr>
      <vt:lpstr>IFS_2Yr</vt:lpstr>
      <vt:lpstr>IFS_3Yr</vt:lpstr>
      <vt:lpstr>IFS_4Yr</vt:lpstr>
      <vt:lpstr>IFS_5Yr</vt:lpstr>
      <vt:lpstr>IFS_6Yr</vt:lpstr>
      <vt:lpstr>IFS_7Yr</vt:lpstr>
      <vt:lpstr>InflationRate</vt:lpstr>
      <vt:lpstr>IS_1Yr</vt:lpstr>
      <vt:lpstr>IS_2Yr</vt:lpstr>
      <vt:lpstr>IS_3Yr</vt:lpstr>
      <vt:lpstr>IS_4Yr</vt:lpstr>
      <vt:lpstr>IS_5Yr</vt:lpstr>
      <vt:lpstr>IS_6Yr</vt:lpstr>
      <vt:lpstr>IS_7Yr</vt:lpstr>
      <vt:lpstr>LS_1Yr</vt:lpstr>
      <vt:lpstr>LS_2YR</vt:lpstr>
      <vt:lpstr>LS_3Yr</vt:lpstr>
      <vt:lpstr>LS_4Yr</vt:lpstr>
      <vt:lpstr>LS_5Yr</vt:lpstr>
      <vt:lpstr>LS_6Yr</vt:lpstr>
      <vt:lpstr>LS_7Yr</vt:lpstr>
      <vt:lpstr>RS_1Yr</vt:lpstr>
      <vt:lpstr>RS_2Yr</vt:lpstr>
      <vt:lpstr>RS_3Yr</vt:lpstr>
      <vt:lpstr>RS_4Yr</vt:lpstr>
      <vt:lpstr>RS_5Yr</vt:lpstr>
      <vt:lpstr>RS_6Yr</vt:lpstr>
      <vt:lpstr>RS_7Yr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Galloway</dc:creator>
  <cp:keywords/>
  <dc:description/>
  <cp:lastModifiedBy>Simpson, Andrea (OCFO)</cp:lastModifiedBy>
  <cp:revision/>
  <cp:lastPrinted>2025-04-11T19:41:29Z</cp:lastPrinted>
  <dcterms:created xsi:type="dcterms:W3CDTF">2023-08-24T21:38:46Z</dcterms:created>
  <dcterms:modified xsi:type="dcterms:W3CDTF">2025-12-18T16:05:11Z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0x010100CE2ED367F586F74EB57ED9AF509834D3</vt:lpwstr>
  </property>
</Properties>
</file>